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mc:AlternateContent xmlns:mc="http://schemas.openxmlformats.org/markup-compatibility/2006">
    <mc:Choice Requires="x15">
      <x15ac:absPath xmlns:x15ac="http://schemas.microsoft.com/office/spreadsheetml/2010/11/ac" url="C:\Users\mathe\Desktop\DOCUMENTOS LUCIA\Novas Escolas\1-MORADA NOVA\ESCOLA\"/>
    </mc:Choice>
  </mc:AlternateContent>
  <xr:revisionPtr revIDLastSave="0" documentId="13_ncr:1_{565A8E05-BF94-4520-A804-98703A030037}" xr6:coauthVersionLast="47" xr6:coauthVersionMax="47" xr10:uidLastSave="{00000000-0000-0000-0000-000000000000}"/>
  <bookViews>
    <workbookView xWindow="20370" yWindow="-120" windowWidth="29040" windowHeight="15840" activeTab="1" xr2:uid="{00000000-000D-0000-FFFF-FFFF00000000}"/>
  </bookViews>
  <sheets>
    <sheet name="PLANILHA CONVÊNIO" sheetId="1" r:id="rId1"/>
    <sheet name="CRONOGRAMA" sheetId="2" r:id="rId2"/>
    <sheet name="Plan1" sheetId="3" r:id="rId3"/>
    <sheet name="Plan2" sheetId="4" r:id="rId4"/>
  </sheets>
  <externalReferences>
    <externalReference r:id="rId5"/>
  </externalReferences>
  <definedNames>
    <definedName name="_xlnm._FilterDatabase" localSheetId="0" hidden="1">'PLANILHA CONVÊNIO'!$D$1:$D$1753</definedName>
    <definedName name="_xlnm.Print_Area" localSheetId="1">CRONOGRAMA!$A$1:$V$35</definedName>
    <definedName name="_xlnm.Print_Area" localSheetId="0">'PLANILHA CONVÊNIO'!$A$1:$I$1686</definedName>
    <definedName name="Print_Area" localSheetId="0">'PLANILHA CONVÊNIO'!$A$1:$I$1686</definedName>
    <definedName name="Print_Titles" localSheetId="0">'PLANILHA CONVÊNIO'!$1:$6</definedName>
  </definedNames>
  <calcPr calcId="191029"/>
</workbook>
</file>

<file path=xl/calcChain.xml><?xml version="1.0" encoding="utf-8"?>
<calcChain xmlns="http://schemas.openxmlformats.org/spreadsheetml/2006/main">
  <c r="C1682" i="1" l="1"/>
  <c r="S13" i="2" l="1"/>
  <c r="S12" i="2"/>
  <c r="S11" i="2"/>
  <c r="S10" i="2"/>
  <c r="S9" i="2"/>
  <c r="S8" i="2"/>
  <c r="L1024" i="1" l="1"/>
  <c r="L160" i="1"/>
  <c r="F160" i="1" s="1"/>
  <c r="L1320" i="1"/>
  <c r="L791" i="1"/>
  <c r="L728" i="1"/>
  <c r="L737" i="1"/>
  <c r="L731" i="1"/>
  <c r="L789" i="1"/>
  <c r="F789" i="1"/>
  <c r="L637" i="1"/>
  <c r="L876" i="1"/>
  <c r="L755" i="1"/>
  <c r="F755" i="1"/>
  <c r="L749" i="1"/>
  <c r="D227" i="1"/>
  <c r="F227" i="1" s="1"/>
  <c r="D188" i="1"/>
  <c r="F188" i="1" s="1"/>
  <c r="D185" i="1"/>
  <c r="F185" i="1" s="1"/>
  <c r="D182" i="1"/>
  <c r="F182" i="1" s="1"/>
  <c r="D179" i="1"/>
  <c r="F179" i="1" s="1"/>
  <c r="F165" i="1"/>
  <c r="D162" i="1"/>
  <c r="F162" i="1" s="1"/>
  <c r="D158" i="1"/>
  <c r="F158" i="1" s="1"/>
  <c r="D152" i="1"/>
  <c r="F152" i="1" s="1"/>
  <c r="D149" i="1"/>
  <c r="F149" i="1" s="1"/>
  <c r="D146" i="1"/>
  <c r="D143" i="1"/>
  <c r="D140" i="1"/>
  <c r="F140" i="1" s="1"/>
  <c r="D137" i="1"/>
  <c r="D134" i="1"/>
  <c r="F134" i="1" s="1"/>
  <c r="D131" i="1"/>
  <c r="F131" i="1" s="1"/>
  <c r="D128" i="1"/>
  <c r="F128" i="1" s="1"/>
  <c r="D125" i="1"/>
  <c r="F125" i="1" s="1"/>
  <c r="D122" i="1"/>
  <c r="F122" i="1" s="1"/>
  <c r="D119" i="1"/>
  <c r="F119" i="1" s="1"/>
  <c r="D116" i="1"/>
  <c r="F116" i="1" s="1"/>
  <c r="D113" i="1"/>
  <c r="F113" i="1" s="1"/>
  <c r="D110" i="1"/>
  <c r="D107" i="1"/>
  <c r="F107" i="1" s="1"/>
  <c r="D104" i="1"/>
  <c r="F104" i="1" s="1"/>
  <c r="D101" i="1"/>
  <c r="F101" i="1" s="1"/>
  <c r="D98" i="1"/>
  <c r="F98" i="1" s="1"/>
  <c r="D95" i="1"/>
  <c r="F95" i="1" s="1"/>
  <c r="D92" i="1"/>
  <c r="D89" i="1"/>
  <c r="D86" i="1"/>
  <c r="D83" i="1"/>
  <c r="F83" i="1" s="1"/>
  <c r="D80" i="1"/>
  <c r="F80" i="1" s="1"/>
  <c r="D74" i="1"/>
  <c r="F74" i="1" s="1"/>
  <c r="D77" i="1"/>
  <c r="D71" i="1"/>
  <c r="F71" i="1" s="1"/>
  <c r="D68" i="1"/>
  <c r="D65" i="1"/>
  <c r="D62" i="1"/>
  <c r="F62" i="1" s="1"/>
  <c r="D59" i="1"/>
  <c r="F59" i="1" s="1"/>
  <c r="D56" i="1"/>
  <c r="F56" i="1" s="1"/>
  <c r="D53" i="1"/>
  <c r="F53" i="1" s="1"/>
  <c r="D50" i="1"/>
  <c r="D47" i="1"/>
  <c r="F47" i="1" s="1"/>
  <c r="D42" i="1"/>
  <c r="F42" i="1" s="1"/>
  <c r="D40" i="1"/>
  <c r="F40" i="1" s="1"/>
  <c r="D38" i="1"/>
  <c r="F38" i="1" s="1"/>
  <c r="L929" i="1"/>
  <c r="L597" i="1"/>
  <c r="L1062" i="1"/>
  <c r="D1610" i="1"/>
  <c r="F1610" i="1" s="1"/>
  <c r="D1613" i="1"/>
  <c r="F1613" i="1" s="1"/>
  <c r="D1619" i="1"/>
  <c r="F1619" i="1" s="1"/>
  <c r="D1622" i="1"/>
  <c r="D1628" i="1"/>
  <c r="D1630" i="1"/>
  <c r="F1630" i="1" s="1"/>
  <c r="D1632" i="1"/>
  <c r="F1632" i="1" s="1"/>
  <c r="D1634" i="1"/>
  <c r="F1634" i="1" s="1"/>
  <c r="D1636" i="1"/>
  <c r="D1638" i="1"/>
  <c r="F1638" i="1" s="1"/>
  <c r="D1640" i="1"/>
  <c r="F1640" i="1" s="1"/>
  <c r="D1643" i="1"/>
  <c r="F1643" i="1" s="1"/>
  <c r="D1646" i="1"/>
  <c r="F1646" i="1" s="1"/>
  <c r="D1649" i="1"/>
  <c r="F1649" i="1" s="1"/>
  <c r="D1652" i="1"/>
  <c r="F1652" i="1" s="1"/>
  <c r="D1655" i="1"/>
  <c r="F1655" i="1" s="1"/>
  <c r="D1659" i="1"/>
  <c r="D1662" i="1"/>
  <c r="F1662" i="1" s="1"/>
  <c r="D1665" i="1"/>
  <c r="F1665" i="1" s="1"/>
  <c r="D1668" i="1"/>
  <c r="F1668" i="1" s="1"/>
  <c r="D1671" i="1"/>
  <c r="D1674" i="1"/>
  <c r="F1674" i="1" s="1"/>
  <c r="D1677" i="1"/>
  <c r="F1677" i="1" s="1"/>
  <c r="D1607" i="1"/>
  <c r="F1607" i="1" s="1"/>
  <c r="D1577" i="1"/>
  <c r="F1577" i="1" s="1"/>
  <c r="D1580" i="1"/>
  <c r="F1580" i="1" s="1"/>
  <c r="D1583" i="1"/>
  <c r="D1586" i="1"/>
  <c r="D1589" i="1"/>
  <c r="F1589" i="1" s="1"/>
  <c r="F1595" i="1"/>
  <c r="D1597" i="1"/>
  <c r="F1597" i="1" s="1"/>
  <c r="D1599" i="1"/>
  <c r="F1599" i="1" s="1"/>
  <c r="D1601" i="1"/>
  <c r="F1601" i="1" s="1"/>
  <c r="D1603" i="1"/>
  <c r="F1603" i="1" s="1"/>
  <c r="D1569" i="1"/>
  <c r="F1569" i="1" s="1"/>
  <c r="D1566" i="1"/>
  <c r="F1566" i="1" s="1"/>
  <c r="D1563" i="1"/>
  <c r="F1563" i="1" s="1"/>
  <c r="D1560" i="1"/>
  <c r="F1560" i="1" s="1"/>
  <c r="D1557" i="1"/>
  <c r="F1557" i="1" s="1"/>
  <c r="D1554" i="1"/>
  <c r="F1554" i="1" s="1"/>
  <c r="D1551" i="1"/>
  <c r="F1551" i="1" s="1"/>
  <c r="D1548" i="1"/>
  <c r="F1548" i="1" s="1"/>
  <c r="D1545" i="1"/>
  <c r="F1545" i="1" s="1"/>
  <c r="D1542" i="1"/>
  <c r="F1542" i="1" s="1"/>
  <c r="D1539" i="1"/>
  <c r="F1539" i="1" s="1"/>
  <c r="D1536" i="1"/>
  <c r="F1536" i="1" s="1"/>
  <c r="D1534" i="1"/>
  <c r="F1534" i="1" s="1"/>
  <c r="D1532" i="1"/>
  <c r="F1532" i="1" s="1"/>
  <c r="D1526" i="1"/>
  <c r="F1526" i="1" s="1"/>
  <c r="D1522" i="1"/>
  <c r="F1522" i="1" s="1"/>
  <c r="D1524" i="1"/>
  <c r="D1515" i="1"/>
  <c r="D1505" i="1"/>
  <c r="F1505" i="1" s="1"/>
  <c r="D1500" i="1"/>
  <c r="F1500" i="1" s="1"/>
  <c r="D1485" i="1"/>
  <c r="F1485" i="1" s="1"/>
  <c r="D1487" i="1"/>
  <c r="F1487" i="1" s="1"/>
  <c r="D1489" i="1"/>
  <c r="F1489" i="1" s="1"/>
  <c r="D1491" i="1"/>
  <c r="F1491" i="1" s="1"/>
  <c r="D1493" i="1"/>
  <c r="F1493" i="1" s="1"/>
  <c r="D1483" i="1"/>
  <c r="F1483" i="1" s="1"/>
  <c r="D1476" i="1"/>
  <c r="F1476" i="1" s="1"/>
  <c r="D1473" i="1"/>
  <c r="F1473" i="1" s="1"/>
  <c r="D1469" i="1"/>
  <c r="F1469" i="1" s="1"/>
  <c r="D1466" i="1"/>
  <c r="F1466" i="1" s="1"/>
  <c r="D1463" i="1"/>
  <c r="F1463" i="1" s="1"/>
  <c r="D1460" i="1"/>
  <c r="F1460" i="1" s="1"/>
  <c r="D1456" i="1"/>
  <c r="F1456" i="1" s="1"/>
  <c r="D1453" i="1"/>
  <c r="F1453" i="1" s="1"/>
  <c r="D1450" i="1"/>
  <c r="F1450" i="1" s="1"/>
  <c r="D1447" i="1"/>
  <c r="F1447" i="1" s="1"/>
  <c r="D1444" i="1"/>
  <c r="F1444" i="1" s="1"/>
  <c r="D1441" i="1"/>
  <c r="F1441" i="1" s="1"/>
  <c r="D1407" i="1"/>
  <c r="F1407" i="1" s="1"/>
  <c r="D1410" i="1"/>
  <c r="F1410" i="1" s="1"/>
  <c r="D1413" i="1"/>
  <c r="F1413" i="1" s="1"/>
  <c r="F1416" i="1"/>
  <c r="D1419" i="1"/>
  <c r="F1419" i="1" s="1"/>
  <c r="D1425" i="1"/>
  <c r="F1425" i="1" s="1"/>
  <c r="D1427" i="1"/>
  <c r="F1427" i="1" s="1"/>
  <c r="D1429" i="1"/>
  <c r="F1429" i="1" s="1"/>
  <c r="F1431" i="1"/>
  <c r="D1435" i="1"/>
  <c r="F1435" i="1" s="1"/>
  <c r="D1404" i="1"/>
  <c r="F1404" i="1" s="1"/>
  <c r="D1344" i="1"/>
  <c r="F1344" i="1" s="1"/>
  <c r="D1348" i="1"/>
  <c r="F1348" i="1" s="1"/>
  <c r="D1351" i="1"/>
  <c r="F1351" i="1" s="1"/>
  <c r="D1354" i="1"/>
  <c r="F1354" i="1" s="1"/>
  <c r="D1360" i="1"/>
  <c r="F1360" i="1" s="1"/>
  <c r="D1362" i="1"/>
  <c r="F1362" i="1" s="1"/>
  <c r="D1364" i="1"/>
  <c r="F1364" i="1" s="1"/>
  <c r="D1366" i="1"/>
  <c r="F1366" i="1" s="1"/>
  <c r="D1368" i="1"/>
  <c r="F1368" i="1" s="1"/>
  <c r="D1370" i="1"/>
  <c r="F1370" i="1" s="1"/>
  <c r="D1373" i="1"/>
  <c r="F1373" i="1" s="1"/>
  <c r="D1376" i="1"/>
  <c r="F1376" i="1" s="1"/>
  <c r="D1379" i="1"/>
  <c r="F1379" i="1" s="1"/>
  <c r="D1382" i="1"/>
  <c r="F1382" i="1" s="1"/>
  <c r="D1385" i="1"/>
  <c r="F1385" i="1" s="1"/>
  <c r="D1388" i="1"/>
  <c r="D1394" i="1"/>
  <c r="F1394" i="1" s="1"/>
  <c r="D1396" i="1"/>
  <c r="F1396" i="1" s="1"/>
  <c r="D1398" i="1"/>
  <c r="F1398" i="1" s="1"/>
  <c r="F1400" i="1"/>
  <c r="D1341" i="1"/>
  <c r="F1341" i="1" s="1"/>
  <c r="D1336" i="1"/>
  <c r="F1336" i="1" s="1"/>
  <c r="D1327" i="1"/>
  <c r="F1327" i="1" s="1"/>
  <c r="D1330" i="1"/>
  <c r="D1324" i="1"/>
  <c r="F1324" i="1" s="1"/>
  <c r="D1296" i="1"/>
  <c r="F1296" i="1" s="1"/>
  <c r="D1299" i="1"/>
  <c r="F1299" i="1" s="1"/>
  <c r="D1302" i="1"/>
  <c r="F1302" i="1" s="1"/>
  <c r="D1305" i="1"/>
  <c r="F1305" i="1" s="1"/>
  <c r="F1308" i="1"/>
  <c r="F1314" i="1"/>
  <c r="D1317" i="1"/>
  <c r="F1317" i="1" s="1"/>
  <c r="F1293" i="1"/>
  <c r="D1288" i="1"/>
  <c r="F1288" i="1" s="1"/>
  <c r="D1285" i="1"/>
  <c r="F1285" i="1" s="1"/>
  <c r="D1282" i="1"/>
  <c r="F1282" i="1" s="1"/>
  <c r="D1279" i="1"/>
  <c r="F1279" i="1" s="1"/>
  <c r="D1275" i="1"/>
  <c r="F1275" i="1" s="1"/>
  <c r="D1269" i="1"/>
  <c r="F1269" i="1" s="1"/>
  <c r="D1266" i="1"/>
  <c r="D1260" i="1"/>
  <c r="F1260" i="1" s="1"/>
  <c r="D1254" i="1"/>
  <c r="F1254" i="1" s="1"/>
  <c r="D1251" i="1"/>
  <c r="F1251" i="1" s="1"/>
  <c r="D1245" i="1"/>
  <c r="F1245" i="1" s="1"/>
  <c r="D1240" i="1"/>
  <c r="F1240" i="1" s="1"/>
  <c r="D1234" i="1"/>
  <c r="F1234" i="1" s="1"/>
  <c r="D1231" i="1"/>
  <c r="F1231" i="1" s="1"/>
  <c r="D1228" i="1"/>
  <c r="D1223" i="1"/>
  <c r="F1223" i="1" s="1"/>
  <c r="D1220" i="1"/>
  <c r="F1220" i="1" s="1"/>
  <c r="D1217" i="1"/>
  <c r="F1217" i="1" s="1"/>
  <c r="D1214" i="1"/>
  <c r="F1214" i="1" s="1"/>
  <c r="D1205" i="1"/>
  <c r="F1205" i="1" s="1"/>
  <c r="D1202" i="1"/>
  <c r="F1202" i="1" s="1"/>
  <c r="D1199" i="1"/>
  <c r="F1199" i="1" s="1"/>
  <c r="D1196" i="1"/>
  <c r="F1196" i="1" s="1"/>
  <c r="D1192" i="1"/>
  <c r="F1192" i="1" s="1"/>
  <c r="D1182" i="1"/>
  <c r="F1182" i="1" s="1"/>
  <c r="D1179" i="1"/>
  <c r="F1179" i="1" s="1"/>
  <c r="D1176" i="1"/>
  <c r="F1176" i="1" s="1"/>
  <c r="D1173" i="1"/>
  <c r="F1173" i="1" s="1"/>
  <c r="D1169" i="1"/>
  <c r="F1169" i="1" s="1"/>
  <c r="D1166" i="1"/>
  <c r="F1166" i="1" s="1"/>
  <c r="D1160" i="1"/>
  <c r="D1157" i="1"/>
  <c r="F1157" i="1" s="1"/>
  <c r="D1154" i="1"/>
  <c r="F1154" i="1" s="1"/>
  <c r="D1148" i="1"/>
  <c r="F1148" i="1" s="1"/>
  <c r="D1142" i="1"/>
  <c r="F1142" i="1" s="1"/>
  <c r="D1139" i="1"/>
  <c r="F1139" i="1" s="1"/>
  <c r="D1130" i="1"/>
  <c r="F1130" i="1" s="1"/>
  <c r="D1133" i="1"/>
  <c r="F1133" i="1" s="1"/>
  <c r="D1127" i="1"/>
  <c r="F1127" i="1" s="1"/>
  <c r="D1122" i="1"/>
  <c r="F1122" i="1" s="1"/>
  <c r="D1119" i="1"/>
  <c r="F1119" i="1" s="1"/>
  <c r="D1106" i="1"/>
  <c r="F1106" i="1" s="1"/>
  <c r="D1109" i="1"/>
  <c r="F1109" i="1" s="1"/>
  <c r="D1112" i="1"/>
  <c r="F1112" i="1" s="1"/>
  <c r="D1103" i="1"/>
  <c r="F1103" i="1" s="1"/>
  <c r="D1071" i="1"/>
  <c r="F1071" i="1" s="1"/>
  <c r="D1074" i="1"/>
  <c r="F1074" i="1" s="1"/>
  <c r="D1077" i="1"/>
  <c r="F1077" i="1" s="1"/>
  <c r="D1080" i="1"/>
  <c r="F1080" i="1" s="1"/>
  <c r="D1083" i="1"/>
  <c r="F1083" i="1" s="1"/>
  <c r="D1086" i="1"/>
  <c r="F1086" i="1" s="1"/>
  <c r="D1068" i="1"/>
  <c r="F1068" i="1" s="1"/>
  <c r="F1062" i="1"/>
  <c r="D1058" i="1"/>
  <c r="F1058" i="1" s="1"/>
  <c r="D1052" i="1"/>
  <c r="F1052" i="1" s="1"/>
  <c r="D1049" i="1"/>
  <c r="F1049" i="1" s="1"/>
  <c r="D1034" i="1"/>
  <c r="F1034" i="1" s="1"/>
  <c r="D1037" i="1"/>
  <c r="F1037" i="1" s="1"/>
  <c r="D1041" i="1"/>
  <c r="F1041" i="1" s="1"/>
  <c r="D1044" i="1"/>
  <c r="F1044" i="1" s="1"/>
  <c r="D1031" i="1"/>
  <c r="F1031" i="1" s="1"/>
  <c r="D1012" i="1"/>
  <c r="F1012" i="1" s="1"/>
  <c r="D1015" i="1"/>
  <c r="F1015" i="1" s="1"/>
  <c r="D1009" i="1"/>
  <c r="F1009" i="1" s="1"/>
  <c r="D1002" i="1"/>
  <c r="F1002" i="1" s="1"/>
  <c r="D998" i="1"/>
  <c r="F998" i="1" s="1"/>
  <c r="D994" i="1"/>
  <c r="F994" i="1" s="1"/>
  <c r="D988" i="1"/>
  <c r="F988" i="1" s="1"/>
  <c r="D986" i="1"/>
  <c r="F986" i="1" s="1"/>
  <c r="D984" i="1"/>
  <c r="F984" i="1" s="1"/>
  <c r="D982" i="1"/>
  <c r="F982" i="1" s="1"/>
  <c r="D978" i="1"/>
  <c r="F978" i="1" s="1"/>
  <c r="D944" i="1"/>
  <c r="D946" i="1"/>
  <c r="F946" i="1" s="1"/>
  <c r="D948" i="1"/>
  <c r="F948" i="1" s="1"/>
  <c r="D950" i="1"/>
  <c r="F950" i="1" s="1"/>
  <c r="D952" i="1"/>
  <c r="F952" i="1" s="1"/>
  <c r="D954" i="1"/>
  <c r="F954" i="1" s="1"/>
  <c r="D956" i="1"/>
  <c r="D959" i="1"/>
  <c r="F959" i="1" s="1"/>
  <c r="D963" i="1"/>
  <c r="F963" i="1" s="1"/>
  <c r="D966" i="1"/>
  <c r="F966" i="1" s="1"/>
  <c r="D970" i="1"/>
  <c r="F970" i="1" s="1"/>
  <c r="F708" i="1"/>
  <c r="D710" i="1"/>
  <c r="F710" i="1" s="1"/>
  <c r="D712" i="1"/>
  <c r="F712" i="1" s="1"/>
  <c r="D714" i="1"/>
  <c r="F714" i="1" s="1"/>
  <c r="D716" i="1"/>
  <c r="F716" i="1" s="1"/>
  <c r="D718" i="1"/>
  <c r="F718" i="1" s="1"/>
  <c r="F722" i="1"/>
  <c r="F728" i="1"/>
  <c r="F734" i="1"/>
  <c r="F737" i="1"/>
  <c r="D740" i="1"/>
  <c r="F740" i="1" s="1"/>
  <c r="D743" i="1"/>
  <c r="F743" i="1" s="1"/>
  <c r="F753" i="1"/>
  <c r="D759" i="1"/>
  <c r="F759" i="1" s="1"/>
  <c r="D761" i="1"/>
  <c r="F761" i="1" s="1"/>
  <c r="D763" i="1"/>
  <c r="F763" i="1" s="1"/>
  <c r="D768" i="1"/>
  <c r="F768" i="1" s="1"/>
  <c r="F770" i="1"/>
  <c r="F772" i="1"/>
  <c r="F774" i="1"/>
  <c r="F779" i="1"/>
  <c r="F781" i="1"/>
  <c r="D785" i="1"/>
  <c r="F785" i="1" s="1"/>
  <c r="D787" i="1"/>
  <c r="F787" i="1" s="1"/>
  <c r="F791" i="1"/>
  <c r="D797" i="1"/>
  <c r="F797" i="1" s="1"/>
  <c r="D799" i="1"/>
  <c r="F799" i="1" s="1"/>
  <c r="D801" i="1"/>
  <c r="F801" i="1" s="1"/>
  <c r="D803" i="1"/>
  <c r="F803" i="1" s="1"/>
  <c r="D807" i="1"/>
  <c r="F807" i="1" s="1"/>
  <c r="D809" i="1"/>
  <c r="F809" i="1" s="1"/>
  <c r="D811" i="1"/>
  <c r="F811" i="1" s="1"/>
  <c r="D813" i="1"/>
  <c r="F813" i="1" s="1"/>
  <c r="D815" i="1"/>
  <c r="F815" i="1" s="1"/>
  <c r="D817" i="1"/>
  <c r="F817" i="1" s="1"/>
  <c r="D819" i="1"/>
  <c r="F819" i="1" s="1"/>
  <c r="D821" i="1"/>
  <c r="F821" i="1" s="1"/>
  <c r="D823" i="1"/>
  <c r="F823" i="1" s="1"/>
  <c r="D825" i="1"/>
  <c r="F825" i="1" s="1"/>
  <c r="D827" i="1"/>
  <c r="F827" i="1" s="1"/>
  <c r="D832" i="1"/>
  <c r="F832" i="1" s="1"/>
  <c r="D834" i="1"/>
  <c r="F834" i="1" s="1"/>
  <c r="D836" i="1"/>
  <c r="F836" i="1" s="1"/>
  <c r="F838" i="1"/>
  <c r="F840" i="1"/>
  <c r="F842" i="1"/>
  <c r="D847" i="1"/>
  <c r="F847" i="1" s="1"/>
  <c r="F849" i="1"/>
  <c r="F851" i="1"/>
  <c r="D856" i="1"/>
  <c r="F856" i="1" s="1"/>
  <c r="D858" i="1"/>
  <c r="F858" i="1" s="1"/>
  <c r="D860" i="1"/>
  <c r="F862" i="1"/>
  <c r="D864" i="1"/>
  <c r="F864" i="1" s="1"/>
  <c r="D867" i="1"/>
  <c r="F867" i="1" s="1"/>
  <c r="F870" i="1"/>
  <c r="F873" i="1"/>
  <c r="F876" i="1"/>
  <c r="D879" i="1"/>
  <c r="F879" i="1" s="1"/>
  <c r="F882" i="1"/>
  <c r="D885" i="1"/>
  <c r="F885" i="1" s="1"/>
  <c r="D888" i="1"/>
  <c r="F888" i="1" s="1"/>
  <c r="D894" i="1"/>
  <c r="F894" i="1" s="1"/>
  <c r="D896" i="1"/>
  <c r="F896" i="1" s="1"/>
  <c r="D898" i="1"/>
  <c r="F898" i="1" s="1"/>
  <c r="D900" i="1"/>
  <c r="F900" i="1" s="1"/>
  <c r="D902" i="1"/>
  <c r="F902" i="1" s="1"/>
  <c r="D904" i="1"/>
  <c r="F904" i="1" s="1"/>
  <c r="D906" i="1"/>
  <c r="F906" i="1" s="1"/>
  <c r="D908" i="1"/>
  <c r="F908" i="1" s="1"/>
  <c r="D910" i="1"/>
  <c r="F910" i="1" s="1"/>
  <c r="D912" i="1"/>
  <c r="F912" i="1" s="1"/>
  <c r="D914" i="1"/>
  <c r="F914" i="1" s="1"/>
  <c r="D916" i="1"/>
  <c r="F916" i="1" s="1"/>
  <c r="D918" i="1"/>
  <c r="F918" i="1" s="1"/>
  <c r="D920" i="1"/>
  <c r="F920" i="1" s="1"/>
  <c r="D922" i="1"/>
  <c r="F922" i="1" s="1"/>
  <c r="F927" i="1"/>
  <c r="F933" i="1"/>
  <c r="D935" i="1"/>
  <c r="F935" i="1" s="1"/>
  <c r="D937" i="1"/>
  <c r="F937" i="1" s="1"/>
  <c r="F706" i="1"/>
  <c r="F696" i="1"/>
  <c r="D693" i="1"/>
  <c r="F693" i="1" s="1"/>
  <c r="D681" i="1"/>
  <c r="F681" i="1" s="1"/>
  <c r="F678" i="1"/>
  <c r="D655" i="1"/>
  <c r="F655" i="1" s="1"/>
  <c r="D657" i="1"/>
  <c r="F657" i="1" s="1"/>
  <c r="D659" i="1"/>
  <c r="F659" i="1" s="1"/>
  <c r="D649" i="1"/>
  <c r="F649" i="1" s="1"/>
  <c r="D643" i="1"/>
  <c r="F643" i="1" s="1"/>
  <c r="D634" i="1"/>
  <c r="F634" i="1" s="1"/>
  <c r="D611" i="1"/>
  <c r="F611" i="1" s="1"/>
  <c r="D614" i="1"/>
  <c r="F614" i="1" s="1"/>
  <c r="D617" i="1"/>
  <c r="F617" i="1" s="1"/>
  <c r="D588" i="1"/>
  <c r="F588" i="1" s="1"/>
  <c r="F591" i="1"/>
  <c r="D594" i="1"/>
  <c r="F594" i="1" s="1"/>
  <c r="D601" i="1"/>
  <c r="D605" i="1"/>
  <c r="F605" i="1" s="1"/>
  <c r="D576" i="1"/>
  <c r="F576" i="1" s="1"/>
  <c r="D578" i="1"/>
  <c r="F578" i="1" s="1"/>
  <c r="D580" i="1"/>
  <c r="F580" i="1" s="1"/>
  <c r="D582" i="1"/>
  <c r="F582" i="1" s="1"/>
  <c r="D584" i="1"/>
  <c r="F584" i="1" s="1"/>
  <c r="D529" i="1"/>
  <c r="F529" i="1" s="1"/>
  <c r="D531" i="1"/>
  <c r="F531" i="1" s="1"/>
  <c r="D533" i="1"/>
  <c r="F533" i="1" s="1"/>
  <c r="D535" i="1"/>
  <c r="F535" i="1" s="1"/>
  <c r="D537" i="1"/>
  <c r="F537" i="1" s="1"/>
  <c r="D539" i="1"/>
  <c r="F539" i="1" s="1"/>
  <c r="D542" i="1"/>
  <c r="F542" i="1" s="1"/>
  <c r="D545" i="1"/>
  <c r="F545" i="1" s="1"/>
  <c r="D549" i="1"/>
  <c r="F549" i="1" s="1"/>
  <c r="D555" i="1"/>
  <c r="F555" i="1" s="1"/>
  <c r="D557" i="1"/>
  <c r="F557" i="1" s="1"/>
  <c r="D559" i="1"/>
  <c r="F559" i="1" s="1"/>
  <c r="D561" i="1"/>
  <c r="F561" i="1" s="1"/>
  <c r="D516" i="1"/>
  <c r="F516" i="1" s="1"/>
  <c r="D521" i="1"/>
  <c r="F521" i="1" s="1"/>
  <c r="D523" i="1"/>
  <c r="F523" i="1" s="1"/>
  <c r="D525" i="1"/>
  <c r="F525" i="1" s="1"/>
  <c r="D481" i="1"/>
  <c r="F481" i="1" s="1"/>
  <c r="D484" i="1"/>
  <c r="F484" i="1" s="1"/>
  <c r="D487" i="1"/>
  <c r="F487" i="1" s="1"/>
  <c r="D490" i="1"/>
  <c r="F490" i="1" s="1"/>
  <c r="D493" i="1"/>
  <c r="F493" i="1" s="1"/>
  <c r="D496" i="1"/>
  <c r="F496" i="1" s="1"/>
  <c r="F502" i="1"/>
  <c r="D462" i="1"/>
  <c r="F462" i="1" s="1"/>
  <c r="F465" i="1"/>
  <c r="D471" i="1"/>
  <c r="D474" i="1"/>
  <c r="F474" i="1" s="1"/>
  <c r="D389" i="1"/>
  <c r="F389" i="1" s="1"/>
  <c r="D394" i="1"/>
  <c r="F394" i="1" s="1"/>
  <c r="D396" i="1"/>
  <c r="F396" i="1" s="1"/>
  <c r="D398" i="1"/>
  <c r="F398" i="1" s="1"/>
  <c r="D404" i="1"/>
  <c r="F404" i="1" s="1"/>
  <c r="D406" i="1"/>
  <c r="F406" i="1" s="1"/>
  <c r="D408" i="1"/>
  <c r="F408" i="1" s="1"/>
  <c r="D410" i="1"/>
  <c r="F410" i="1" s="1"/>
  <c r="D413" i="1"/>
  <c r="F413" i="1" s="1"/>
  <c r="D416" i="1"/>
  <c r="F416" i="1" s="1"/>
  <c r="D419" i="1"/>
  <c r="F419" i="1" s="1"/>
  <c r="D422" i="1"/>
  <c r="F422" i="1" s="1"/>
  <c r="D425" i="1"/>
  <c r="F425" i="1" s="1"/>
  <c r="D428" i="1"/>
  <c r="F428" i="1" s="1"/>
  <c r="D431" i="1"/>
  <c r="F431" i="1" s="1"/>
  <c r="D435" i="1"/>
  <c r="F435" i="1" s="1"/>
  <c r="D438" i="1"/>
  <c r="F438" i="1" s="1"/>
  <c r="D441" i="1"/>
  <c r="F441" i="1" s="1"/>
  <c r="D444" i="1"/>
  <c r="F444" i="1" s="1"/>
  <c r="D447" i="1"/>
  <c r="F447" i="1" s="1"/>
  <c r="D451" i="1"/>
  <c r="F451" i="1" s="1"/>
  <c r="D454" i="1"/>
  <c r="F454" i="1" s="1"/>
  <c r="D457" i="1"/>
  <c r="F457" i="1" s="1"/>
  <c r="D387" i="1"/>
  <c r="F387" i="1" s="1"/>
  <c r="D351" i="1"/>
  <c r="F351" i="1" s="1"/>
  <c r="D354" i="1"/>
  <c r="F354" i="1" s="1"/>
  <c r="D357" i="1"/>
  <c r="F357" i="1" s="1"/>
  <c r="D360" i="1"/>
  <c r="F360" i="1" s="1"/>
  <c r="D366" i="1"/>
  <c r="F366" i="1" s="1"/>
  <c r="D368" i="1"/>
  <c r="F368" i="1" s="1"/>
  <c r="D370" i="1"/>
  <c r="F370" i="1" s="1"/>
  <c r="D372" i="1"/>
  <c r="F372" i="1" s="1"/>
  <c r="D374" i="1"/>
  <c r="F374" i="1" s="1"/>
  <c r="D379" i="1"/>
  <c r="F379" i="1" s="1"/>
  <c r="D381" i="1"/>
  <c r="F381" i="1" s="1"/>
  <c r="D344" i="1"/>
  <c r="F344" i="1" s="1"/>
  <c r="D338" i="1"/>
  <c r="F338" i="1" s="1"/>
  <c r="D323" i="1"/>
  <c r="F323" i="1" s="1"/>
  <c r="D326" i="1"/>
  <c r="F326" i="1" s="1"/>
  <c r="D329" i="1"/>
  <c r="F329" i="1" s="1"/>
  <c r="D332" i="1"/>
  <c r="F332" i="1" s="1"/>
  <c r="D320" i="1"/>
  <c r="F320" i="1" s="1"/>
  <c r="D303" i="1"/>
  <c r="F303" i="1" s="1"/>
  <c r="D306" i="1"/>
  <c r="F306" i="1" s="1"/>
  <c r="D309" i="1"/>
  <c r="F309" i="1" s="1"/>
  <c r="D312" i="1"/>
  <c r="F312" i="1" s="1"/>
  <c r="D315" i="1"/>
  <c r="F315" i="1" s="1"/>
  <c r="D300" i="1"/>
  <c r="F300" i="1" s="1"/>
  <c r="D294" i="1"/>
  <c r="F294" i="1" s="1"/>
  <c r="D283" i="1"/>
  <c r="F283" i="1" s="1"/>
  <c r="D280" i="1"/>
  <c r="F280" i="1" s="1"/>
  <c r="D277" i="1"/>
  <c r="F277" i="1" s="1"/>
  <c r="D262" i="1"/>
  <c r="F262" i="1" s="1"/>
  <c r="D265" i="1"/>
  <c r="F265" i="1" s="1"/>
  <c r="D268" i="1"/>
  <c r="F268" i="1" s="1"/>
  <c r="D259" i="1"/>
  <c r="F259" i="1" s="1"/>
  <c r="D220" i="1"/>
  <c r="F220" i="1" s="1"/>
  <c r="D217" i="1"/>
  <c r="F217" i="1" s="1"/>
  <c r="D214" i="1"/>
  <c r="F214" i="1" s="1"/>
  <c r="D210" i="1"/>
  <c r="F210" i="1" s="1"/>
  <c r="D198" i="1"/>
  <c r="F198" i="1" s="1"/>
  <c r="D230" i="1"/>
  <c r="F230" i="1" s="1"/>
  <c r="D233" i="1"/>
  <c r="F233" i="1" s="1"/>
  <c r="D236" i="1"/>
  <c r="F236" i="1" s="1"/>
  <c r="D239" i="1"/>
  <c r="F239" i="1" s="1"/>
  <c r="D242" i="1"/>
  <c r="D246" i="1"/>
  <c r="F246" i="1" s="1"/>
  <c r="D249" i="1"/>
  <c r="F249" i="1" s="1"/>
  <c r="F477" i="1"/>
  <c r="F508" i="1"/>
  <c r="L508" i="1"/>
  <c r="F646" i="1"/>
  <c r="L688" i="1"/>
  <c r="L672" i="1"/>
  <c r="F672" i="1"/>
  <c r="F1438" i="1"/>
  <c r="L664" i="1"/>
  <c r="F664" i="1"/>
  <c r="F514" i="1"/>
  <c r="F527" i="1"/>
  <c r="L571" i="1"/>
  <c r="L569" i="1"/>
  <c r="F569" i="1"/>
  <c r="L567" i="1"/>
  <c r="F567" i="1"/>
  <c r="L563" i="1"/>
  <c r="F563" i="1"/>
  <c r="L565" i="1"/>
  <c r="F565" i="1"/>
  <c r="F571" i="1"/>
  <c r="F1257" i="1"/>
  <c r="L1263" i="1"/>
  <c r="F1263" i="1"/>
  <c r="L1248" i="1"/>
  <c r="F1248" i="1"/>
  <c r="L1272" i="1"/>
  <c r="F1272" i="1"/>
  <c r="F1320" i="1"/>
  <c r="F1145" i="1"/>
  <c r="L1163" i="1"/>
  <c r="F1163" i="1"/>
  <c r="F1136" i="1"/>
  <c r="F1151" i="1"/>
  <c r="L1115" i="1"/>
  <c r="F1115" i="1"/>
  <c r="L1097" i="1"/>
  <c r="F1097" i="1"/>
  <c r="F1100" i="1"/>
  <c r="F224" i="1"/>
  <c r="F383" i="1"/>
  <c r="F335" i="1"/>
  <c r="F1237" i="1"/>
  <c r="F385" i="1"/>
  <c r="F1018" i="1"/>
  <c r="F1024" i="1"/>
  <c r="L1021" i="1"/>
  <c r="F1021" i="1"/>
  <c r="F8" i="1"/>
  <c r="F11" i="1"/>
  <c r="F14" i="1"/>
  <c r="F17" i="1"/>
  <c r="F20" i="1"/>
  <c r="F23" i="1"/>
  <c r="F26" i="1"/>
  <c r="F28" i="1"/>
  <c r="F31" i="1"/>
  <c r="F33" i="1"/>
  <c r="F44" i="1"/>
  <c r="F50" i="1"/>
  <c r="F65" i="1"/>
  <c r="F68" i="1"/>
  <c r="F77" i="1"/>
  <c r="F86" i="1"/>
  <c r="F89" i="1"/>
  <c r="F92" i="1"/>
  <c r="F110" i="1"/>
  <c r="F137" i="1"/>
  <c r="F143" i="1"/>
  <c r="F146" i="1"/>
  <c r="F168" i="1"/>
  <c r="F171" i="1"/>
  <c r="F174" i="1"/>
  <c r="F177" i="1"/>
  <c r="F192" i="1"/>
  <c r="F195" i="1"/>
  <c r="F201" i="1"/>
  <c r="F204" i="1"/>
  <c r="F207" i="1"/>
  <c r="F242" i="1"/>
  <c r="F253" i="1"/>
  <c r="F256" i="1"/>
  <c r="F271" i="1"/>
  <c r="F274" i="1"/>
  <c r="F286" i="1"/>
  <c r="F291" i="1"/>
  <c r="F297" i="1"/>
  <c r="F341" i="1"/>
  <c r="F348" i="1"/>
  <c r="F468" i="1"/>
  <c r="F471" i="1"/>
  <c r="F499" i="1"/>
  <c r="F505" i="1"/>
  <c r="F586" i="1"/>
  <c r="F597" i="1"/>
  <c r="F601" i="1"/>
  <c r="F608" i="1"/>
  <c r="F620" i="1"/>
  <c r="F623" i="1"/>
  <c r="F626" i="1"/>
  <c r="F631" i="1"/>
  <c r="F637" i="1"/>
  <c r="F640" i="1"/>
  <c r="F666" i="1"/>
  <c r="F668" i="1"/>
  <c r="F670" i="1"/>
  <c r="F675" i="1"/>
  <c r="F684" i="1"/>
  <c r="F700" i="1"/>
  <c r="F725" i="1"/>
  <c r="F731" i="1"/>
  <c r="F749" i="1"/>
  <c r="F751" i="1"/>
  <c r="F757" i="1"/>
  <c r="F783" i="1"/>
  <c r="F805" i="1"/>
  <c r="F860" i="1"/>
  <c r="F929" i="1"/>
  <c r="F931" i="1"/>
  <c r="F944" i="1"/>
  <c r="F956" i="1"/>
  <c r="F976" i="1"/>
  <c r="F980" i="1"/>
  <c r="F991" i="1"/>
  <c r="F1027" i="1"/>
  <c r="F1055" i="1"/>
  <c r="F1065" i="1"/>
  <c r="F1091" i="1"/>
  <c r="F1094" i="1"/>
  <c r="F1160" i="1"/>
  <c r="F1185" i="1"/>
  <c r="F1189" i="1"/>
  <c r="F1208" i="1"/>
  <c r="F1211" i="1"/>
  <c r="F1228" i="1"/>
  <c r="F1266" i="1"/>
  <c r="F1311" i="1"/>
  <c r="F1330" i="1"/>
  <c r="F1333" i="1"/>
  <c r="F1388" i="1"/>
  <c r="F1498" i="1"/>
  <c r="F1507" i="1"/>
  <c r="F1512" i="1"/>
  <c r="F1515" i="1"/>
  <c r="F1524" i="1"/>
  <c r="F1574" i="1"/>
  <c r="F1583" i="1"/>
  <c r="F1586" i="1"/>
  <c r="F1616" i="1"/>
  <c r="F1622" i="1"/>
  <c r="F1628" i="1"/>
  <c r="F1636" i="1"/>
  <c r="F1659" i="1"/>
  <c r="F1671" i="1"/>
  <c r="B8" i="2"/>
  <c r="B9" i="2"/>
  <c r="B10" i="2"/>
  <c r="B11" i="2"/>
  <c r="B12" i="2"/>
  <c r="B13" i="2"/>
  <c r="B14" i="2"/>
  <c r="B15" i="2"/>
  <c r="B16" i="2"/>
  <c r="B17" i="2"/>
  <c r="B18" i="2"/>
  <c r="B19" i="2"/>
  <c r="B20" i="2"/>
  <c r="B21" i="2"/>
  <c r="B22" i="2"/>
  <c r="B23" i="2"/>
  <c r="B24" i="2"/>
  <c r="B25" i="2"/>
  <c r="B26" i="2"/>
  <c r="B27" i="2"/>
  <c r="B28" i="2"/>
  <c r="B29" i="2"/>
  <c r="B30" i="2"/>
  <c r="F688" i="1"/>
  <c r="F190" i="1" l="1"/>
  <c r="F1478" i="1"/>
  <c r="C27" i="2" s="1"/>
  <c r="D27" i="2" s="1"/>
  <c r="F459" i="1"/>
  <c r="C14" i="2" s="1"/>
  <c r="D14" i="2" s="1"/>
  <c r="F1509" i="1"/>
  <c r="C28" i="2" s="1"/>
  <c r="D28" i="2" s="1"/>
  <c r="S28" i="2" s="1"/>
  <c r="F1290" i="1"/>
  <c r="C24" i="2" s="1"/>
  <c r="D24" i="2" s="1"/>
  <c r="F251" i="1"/>
  <c r="C11" i="2" s="1"/>
  <c r="D11" i="2" s="1"/>
  <c r="F1124" i="1"/>
  <c r="C21" i="2" s="1"/>
  <c r="D21" i="2" s="1"/>
  <c r="G21" i="2" s="1"/>
  <c r="F1242" i="1"/>
  <c r="C23" i="2" s="1"/>
  <c r="D23" i="2" s="1"/>
  <c r="K23" i="2" s="1"/>
  <c r="F1046" i="1"/>
  <c r="C19" i="2" s="1"/>
  <c r="D19" i="2" s="1"/>
  <c r="K19" i="2" s="1"/>
  <c r="F1527" i="1"/>
  <c r="C29" i="2" s="1"/>
  <c r="D29" i="2" s="1"/>
  <c r="F628" i="1"/>
  <c r="C15" i="2" s="1"/>
  <c r="D15" i="2" s="1"/>
  <c r="F288" i="1"/>
  <c r="C12" i="2" s="1"/>
  <c r="D12" i="2" s="1"/>
  <c r="K12" i="2" s="1"/>
  <c r="F1401" i="1"/>
  <c r="C26" i="2" s="1"/>
  <c r="D26" i="2" s="1"/>
  <c r="F1006" i="1"/>
  <c r="C18" i="2" s="1"/>
  <c r="D18" i="2" s="1"/>
  <c r="F1225" i="1"/>
  <c r="C22" i="2" s="1"/>
  <c r="D22" i="2" s="1"/>
  <c r="Q22" i="2" s="1"/>
  <c r="F1338" i="1"/>
  <c r="C25" i="2" s="1"/>
  <c r="D25" i="2" s="1"/>
  <c r="G25" i="2" s="1"/>
  <c r="F690" i="1"/>
  <c r="C16" i="2" s="1"/>
  <c r="D16" i="2" s="1"/>
  <c r="K16" i="2" s="1"/>
  <c r="F163" i="1"/>
  <c r="C9" i="2" s="1"/>
  <c r="D9" i="2" s="1"/>
  <c r="Q9" i="2" s="1"/>
  <c r="F317" i="1"/>
  <c r="C13" i="2" s="1"/>
  <c r="D13" i="2" s="1"/>
  <c r="F1088" i="1"/>
  <c r="C20" i="2" s="1"/>
  <c r="D20" i="2" s="1"/>
  <c r="F1680" i="1"/>
  <c r="C30" i="2" s="1"/>
  <c r="D30" i="2" s="1"/>
  <c r="F939" i="1"/>
  <c r="C17" i="2" s="1"/>
  <c r="D17" i="2" s="1"/>
  <c r="F45" i="1"/>
  <c r="C8" i="2" s="1"/>
  <c r="G17" i="2" l="1"/>
  <c r="K17" i="2"/>
  <c r="O18" i="2"/>
  <c r="K18" i="2"/>
  <c r="O11" i="2"/>
  <c r="K11" i="2"/>
  <c r="G30" i="2"/>
  <c r="S30" i="2"/>
  <c r="O15" i="2"/>
  <c r="K15" i="2"/>
  <c r="M14" i="2"/>
  <c r="K14" i="2"/>
  <c r="M29" i="2"/>
  <c r="S29" i="2"/>
  <c r="O27" i="2"/>
  <c r="S27" i="2"/>
  <c r="Q13" i="2"/>
  <c r="K13" i="2"/>
  <c r="S18" i="2"/>
  <c r="G18" i="2"/>
  <c r="I18" i="2"/>
  <c r="M18" i="2"/>
  <c r="Q18" i="2"/>
  <c r="Q16" i="2"/>
  <c r="S16" i="2"/>
  <c r="M13" i="2"/>
  <c r="G13" i="2"/>
  <c r="S23" i="2"/>
  <c r="I13" i="2"/>
  <c r="O23" i="2"/>
  <c r="I23" i="2"/>
  <c r="M23" i="2"/>
  <c r="Q23" i="2"/>
  <c r="G23" i="2"/>
  <c r="M19" i="2"/>
  <c r="Q19" i="2"/>
  <c r="I19" i="2"/>
  <c r="O19" i="2"/>
  <c r="S19" i="2"/>
  <c r="G19" i="2"/>
  <c r="K20" i="2"/>
  <c r="M20" i="2"/>
  <c r="O20" i="2"/>
  <c r="I20" i="2"/>
  <c r="S20" i="2"/>
  <c r="Q20" i="2"/>
  <c r="G20" i="2"/>
  <c r="K21" i="2"/>
  <c r="S21" i="2"/>
  <c r="O22" i="2"/>
  <c r="G22" i="2"/>
  <c r="I22" i="2"/>
  <c r="K22" i="2"/>
  <c r="M22" i="2"/>
  <c r="S22" i="2"/>
  <c r="S24" i="2"/>
  <c r="O24" i="2"/>
  <c r="I24" i="2"/>
  <c r="Q14" i="2"/>
  <c r="O14" i="2"/>
  <c r="S14" i="2"/>
  <c r="G14" i="2"/>
  <c r="I14" i="2"/>
  <c r="I25" i="2"/>
  <c r="K25" i="2"/>
  <c r="Q25" i="2"/>
  <c r="S25" i="2"/>
  <c r="M25" i="2"/>
  <c r="O25" i="2"/>
  <c r="K26" i="2"/>
  <c r="M26" i="2"/>
  <c r="I26" i="2"/>
  <c r="O26" i="2"/>
  <c r="S26" i="2"/>
  <c r="Q27" i="2"/>
  <c r="M27" i="2"/>
  <c r="G27" i="2"/>
  <c r="K27" i="2"/>
  <c r="I27" i="2"/>
  <c r="K28" i="2"/>
  <c r="I28" i="2"/>
  <c r="M28" i="2"/>
  <c r="O28" i="2"/>
  <c r="Q28" i="2"/>
  <c r="G28" i="2"/>
  <c r="K30" i="2"/>
  <c r="Q30" i="2"/>
  <c r="I30" i="2"/>
  <c r="M11" i="2"/>
  <c r="M24" i="2"/>
  <c r="G11" i="2"/>
  <c r="Q11" i="2"/>
  <c r="Q24" i="2"/>
  <c r="K24" i="2"/>
  <c r="I11" i="2"/>
  <c r="G24" i="2"/>
  <c r="O30" i="2"/>
  <c r="I16" i="2"/>
  <c r="O13" i="2"/>
  <c r="O12" i="2"/>
  <c r="M12" i="2"/>
  <c r="G16" i="2"/>
  <c r="Q21" i="2"/>
  <c r="O21" i="2"/>
  <c r="G12" i="2"/>
  <c r="O16" i="2"/>
  <c r="Q12" i="2"/>
  <c r="M21" i="2"/>
  <c r="I21" i="2"/>
  <c r="M16" i="2"/>
  <c r="O17" i="2"/>
  <c r="I17" i="2"/>
  <c r="Q17" i="2"/>
  <c r="S17" i="2"/>
  <c r="O29" i="2"/>
  <c r="G29" i="2"/>
  <c r="I29" i="2"/>
  <c r="K29" i="2"/>
  <c r="Q29" i="2"/>
  <c r="T29" i="2" s="1"/>
  <c r="G15" i="2"/>
  <c r="M15" i="2"/>
  <c r="K9" i="2"/>
  <c r="I15" i="2"/>
  <c r="Q26" i="2"/>
  <c r="M9" i="2"/>
  <c r="C10" i="2"/>
  <c r="D10" i="2" s="1"/>
  <c r="K10" i="2" s="1"/>
  <c r="Q15" i="2"/>
  <c r="O9" i="2"/>
  <c r="I9" i="2"/>
  <c r="S15" i="2"/>
  <c r="I12" i="2"/>
  <c r="M17" i="2"/>
  <c r="G26" i="2"/>
  <c r="G9" i="2"/>
  <c r="M30" i="2"/>
  <c r="D8" i="2"/>
  <c r="T30" i="2" l="1"/>
  <c r="T9" i="2"/>
  <c r="T27" i="2"/>
  <c r="T18" i="2"/>
  <c r="T28" i="2"/>
  <c r="T26" i="2"/>
  <c r="T25" i="2"/>
  <c r="T24" i="2"/>
  <c r="T20" i="2"/>
  <c r="T16" i="2"/>
  <c r="T22" i="2"/>
  <c r="T21" i="2"/>
  <c r="T17" i="2"/>
  <c r="T23" i="2"/>
  <c r="T19" i="2"/>
  <c r="T15" i="2"/>
  <c r="T12" i="2"/>
  <c r="T11" i="2"/>
  <c r="T14" i="2"/>
  <c r="T13" i="2"/>
  <c r="S31" i="2"/>
  <c r="G10" i="2"/>
  <c r="M10" i="2"/>
  <c r="Q10" i="2"/>
  <c r="I10" i="2"/>
  <c r="O10" i="2"/>
  <c r="F1681" i="1"/>
  <c r="C32" i="2"/>
  <c r="O8" i="2"/>
  <c r="Q8" i="2"/>
  <c r="G8" i="2"/>
  <c r="I8" i="2"/>
  <c r="K8" i="2"/>
  <c r="M8" i="2"/>
  <c r="D32" i="2"/>
  <c r="T8" i="2" l="1"/>
  <c r="T10" i="2"/>
  <c r="F1682" i="1"/>
  <c r="F1683" i="1" s="1"/>
  <c r="Q31" i="2"/>
  <c r="P31" i="2" s="1"/>
  <c r="R31" i="2"/>
  <c r="M31" i="2"/>
  <c r="L31" i="2" s="1"/>
  <c r="I31" i="2"/>
  <c r="H31" i="2" s="1"/>
  <c r="K31" i="2"/>
  <c r="J31" i="2" s="1"/>
  <c r="O31" i="2"/>
  <c r="N31" i="2" s="1"/>
  <c r="G31" i="2"/>
  <c r="E24" i="2"/>
  <c r="E16" i="2"/>
  <c r="E15" i="2"/>
  <c r="E26" i="2"/>
  <c r="E18" i="2"/>
  <c r="E10" i="2"/>
  <c r="E25" i="2"/>
  <c r="E11" i="2"/>
  <c r="E29" i="2"/>
  <c r="E28" i="2"/>
  <c r="E19" i="2"/>
  <c r="E27" i="2"/>
  <c r="E9" i="2"/>
  <c r="E21" i="2"/>
  <c r="E12" i="2"/>
  <c r="E23" i="2"/>
  <c r="E17" i="2"/>
  <c r="E22" i="2"/>
  <c r="E14" i="2"/>
  <c r="E13" i="2"/>
  <c r="E30" i="2"/>
  <c r="E20" i="2"/>
  <c r="E8" i="2"/>
  <c r="T31" i="2" l="1"/>
  <c r="T32" i="2" s="1"/>
  <c r="F5" i="1"/>
  <c r="F31" i="2"/>
  <c r="G32" i="2"/>
  <c r="E32" i="2"/>
  <c r="I32" i="2" l="1"/>
  <c r="F32" i="2"/>
  <c r="K32" i="2" l="1"/>
  <c r="H32" i="2"/>
  <c r="M32" i="2" l="1"/>
  <c r="J32" i="2"/>
  <c r="O32" i="2" l="1"/>
  <c r="L32" i="2"/>
  <c r="Q32" i="2" l="1"/>
  <c r="N32" i="2"/>
  <c r="P32" i="2" l="1"/>
  <c r="S32" i="2"/>
  <c r="R32" i="2" l="1"/>
</calcChain>
</file>

<file path=xl/sharedStrings.xml><?xml version="1.0" encoding="utf-8"?>
<sst xmlns="http://schemas.openxmlformats.org/spreadsheetml/2006/main" count="2383" uniqueCount="1759">
  <si>
    <t xml:space="preserve">        SECRETARIA DE ESTADO DE EDUCAÇÃO - DIRETORIA DE INFRAESTRUTURA ESCOLAR E GESTÃO DA REDE FÍSICA - PLANILHA DE SERVIÇOS - CONVÊNIO</t>
  </si>
  <si>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</si>
  <si>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</si>
  <si>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</si>
  <si>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</si>
  <si>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</si>
  <si>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</si>
  <si>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</si>
  <si>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</si>
  <si>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</si>
  <si>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</si>
  <si>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</si>
  <si>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</si>
  <si>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</si>
  <si>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</si>
  <si>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</si>
  <si>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</si>
  <si>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</si>
  <si>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</si>
  <si>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</si>
  <si>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</si>
  <si>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</si>
  <si>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</si>
  <si>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</si>
  <si>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</si>
  <si>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</si>
  <si>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</si>
  <si>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</si>
  <si>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</si>
  <si>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</si>
  <si>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</si>
  <si>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</si>
  <si>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</si>
  <si>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</si>
  <si>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</si>
  <si>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</si>
  <si>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</si>
  <si>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</si>
  <si>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</si>
  <si>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</si>
  <si>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</si>
  <si>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</si>
  <si>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</si>
  <si>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</si>
  <si>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</si>
  <si>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</si>
  <si>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</si>
  <si>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</si>
  <si>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</si>
  <si>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</si>
  <si>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</si>
  <si>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</si>
  <si>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</si>
  <si>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</si>
  <si>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</si>
  <si>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</si>
  <si>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</si>
  <si>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</si>
  <si>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</si>
  <si>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</si>
  <si>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</si>
  <si>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</si>
  <si>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</si>
  <si>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</si>
  <si>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</si>
  <si>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</si>
  <si>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</si>
  <si>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</si>
  <si>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</si>
  <si>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</si>
  <si>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</si>
  <si>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</si>
  <si>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</si>
  <si>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</si>
  <si>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</si>
  <si>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</si>
  <si>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</si>
  <si>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</si>
  <si>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</si>
  <si>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</si>
  <si>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</si>
  <si>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</si>
  <si>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</si>
  <si>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</si>
  <si>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</si>
  <si>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</si>
  <si>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</si>
  <si>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</si>
  <si>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</si>
  <si>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</si>
  <si>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</si>
  <si>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</si>
  <si>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</si>
  <si>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</si>
  <si>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</si>
  <si>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</si>
  <si>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</si>
  <si>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</si>
  <si>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</si>
  <si>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</si>
  <si>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</si>
  <si>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</si>
  <si>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</si>
  <si>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</si>
  <si>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</si>
  <si>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</si>
  <si>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</si>
  <si>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</si>
  <si>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</si>
  <si>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</si>
  <si>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</si>
  <si>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</si>
  <si>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</si>
  <si>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</si>
  <si>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</si>
  <si>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</si>
  <si>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</si>
  <si>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</si>
  <si>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</si>
  <si>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</si>
  <si>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</si>
  <si>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</si>
  <si>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</si>
  <si>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</si>
  <si>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</si>
  <si>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</si>
  <si>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</si>
  <si>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</si>
  <si>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</si>
  <si>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</si>
  <si>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</si>
  <si>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</si>
  <si>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</si>
  <si>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</si>
  <si>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</si>
  <si>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</si>
  <si>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</si>
  <si>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</si>
  <si>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</si>
  <si>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</si>
  <si>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</si>
  <si>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</si>
  <si>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</si>
  <si>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</si>
  <si>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</si>
  <si>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</si>
  <si>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</si>
  <si>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</si>
  <si>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</si>
  <si>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</si>
  <si>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</si>
  <si>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</si>
  <si>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</si>
  <si>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</si>
  <si>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</si>
  <si>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</si>
  <si>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</si>
  <si>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</si>
  <si>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</si>
  <si>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</si>
  <si>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</si>
  <si>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</si>
  <si>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</si>
  <si>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</si>
  <si>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</si>
  <si>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</si>
  <si>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</si>
  <si>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</si>
  <si>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</si>
  <si>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</si>
  <si>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</si>
  <si>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</si>
  <si>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</si>
  <si>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</si>
  <si>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</si>
  <si>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</si>
  <si>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</si>
  <si>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</si>
  <si>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</si>
  <si>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</si>
  <si>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</si>
  <si>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</si>
  <si>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</si>
  <si>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</si>
  <si>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</si>
  <si>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</si>
  <si>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</si>
  <si>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</si>
  <si>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</si>
  <si>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</si>
  <si>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</si>
  <si>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</si>
  <si>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</si>
  <si>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</si>
  <si>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</si>
  <si>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</si>
  <si>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</si>
  <si>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</si>
  <si>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</si>
  <si>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</si>
  <si>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</si>
  <si>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</si>
  <si>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</si>
  <si>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</si>
  <si>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</si>
  <si>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</si>
  <si>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</si>
  <si>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</si>
  <si>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</si>
  <si>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</si>
  <si>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</si>
  <si>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</si>
  <si>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</si>
  <si>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</si>
  <si>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</si>
  <si>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</si>
  <si>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</si>
  <si>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</si>
  <si>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</si>
  <si>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</si>
  <si>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</si>
  <si>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</si>
  <si>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</si>
  <si>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</si>
  <si>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</si>
  <si>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</si>
  <si>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</si>
  <si>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</si>
  <si>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</si>
  <si>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</si>
  <si>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</si>
  <si>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</si>
  <si>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</si>
  <si>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</si>
  <si>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</si>
  <si>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</si>
  <si>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</si>
  <si>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</si>
  <si>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</si>
  <si>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</si>
  <si>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</si>
  <si>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</si>
  <si>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</si>
  <si>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</si>
  <si>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</si>
  <si>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</si>
  <si>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</si>
  <si>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</si>
  <si>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</si>
  <si>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</si>
  <si>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</si>
  <si>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</si>
  <si>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</si>
  <si>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</si>
  <si>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</si>
  <si>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</si>
  <si>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</si>
  <si>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</si>
  <si>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</si>
  <si>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</si>
  <si>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</si>
  <si>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</si>
  <si>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</si>
  <si>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</si>
  <si>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</si>
  <si>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</si>
  <si>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</si>
  <si>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</si>
  <si>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</si>
  <si>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</si>
  <si>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</si>
  <si>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</si>
  <si>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</si>
  <si>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</si>
  <si>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</si>
  <si>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</si>
  <si>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</si>
  <si>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</si>
  <si>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</si>
  <si>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</si>
  <si>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</si>
  <si>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</si>
  <si>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</si>
  <si>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</si>
  <si>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</si>
  <si>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</si>
  <si>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</si>
  <si>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</si>
  <si>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</si>
  <si>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</si>
  <si>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</si>
  <si>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</si>
  <si>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</si>
  <si>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</si>
  <si>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</si>
  <si>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</si>
  <si>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</si>
  <si>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</si>
  <si>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</si>
  <si>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</si>
  <si>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</si>
  <si>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</si>
  <si>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</si>
  <si>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</si>
  <si>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</si>
  <si>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</si>
  <si>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</si>
  <si>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</si>
  <si>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</si>
  <si>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</si>
  <si>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</si>
  <si>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</si>
  <si>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</si>
  <si>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</si>
  <si>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</si>
  <si>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</si>
  <si>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</si>
  <si>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</si>
  <si>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</si>
  <si>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</si>
  <si>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</si>
  <si>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</si>
  <si>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</si>
  <si>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</si>
  <si>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</si>
  <si>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</si>
  <si>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</si>
  <si>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</si>
  <si>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</si>
  <si>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</si>
  <si>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</si>
  <si>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</si>
  <si>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</si>
  <si>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</si>
  <si>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</si>
  <si>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</si>
  <si>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</si>
  <si>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</si>
  <si>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</si>
  <si>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</si>
  <si>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</si>
  <si>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</si>
  <si>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</si>
  <si>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</si>
  <si>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</si>
  <si>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</si>
  <si>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</si>
  <si>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</si>
  <si>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</si>
  <si>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</si>
  <si>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</si>
  <si>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</si>
  <si>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</si>
  <si>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</si>
  <si>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</si>
  <si>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</si>
  <si>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</si>
  <si>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</si>
  <si>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</si>
  <si>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</si>
  <si>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</si>
  <si>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</si>
  <si>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</si>
  <si>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</si>
  <si>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</si>
  <si>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</si>
  <si>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</si>
  <si>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</si>
  <si>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</si>
  <si>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</si>
  <si>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</si>
  <si>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</si>
  <si>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</si>
  <si>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</si>
  <si>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</si>
  <si>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</si>
  <si>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</si>
  <si>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</si>
  <si>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</si>
  <si>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</si>
  <si>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</si>
  <si>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</si>
  <si>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</si>
  <si>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</si>
  <si>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</si>
  <si>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</si>
  <si>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</si>
  <si>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</si>
  <si>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</si>
  <si>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</si>
  <si>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</si>
  <si>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</si>
  <si>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</si>
  <si>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</si>
  <si>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</si>
  <si>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</si>
  <si>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</si>
  <si>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</si>
  <si>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</si>
  <si>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</si>
  <si>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</si>
  <si>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</si>
  <si>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</si>
  <si>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</si>
  <si>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</si>
  <si>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</si>
  <si>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</si>
  <si>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</si>
  <si>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</si>
  <si>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</si>
  <si>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</si>
  <si>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</si>
  <si>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</si>
  <si>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</si>
  <si>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</si>
  <si>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</si>
  <si>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</si>
  <si>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</si>
  <si>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</si>
  <si>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</si>
  <si>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</si>
  <si>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</si>
  <si>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</si>
  <si>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</si>
  <si>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</si>
  <si>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</si>
  <si>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</si>
  <si>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</si>
  <si>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</si>
  <si>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</si>
  <si>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</si>
  <si>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</si>
  <si>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</si>
  <si>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</si>
  <si>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</si>
  <si>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</si>
  <si>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</si>
  <si>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</si>
  <si>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</si>
  <si>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</si>
  <si>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</si>
  <si>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</si>
  <si>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</si>
  <si>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</si>
  <si>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</si>
  <si>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</si>
  <si>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</si>
  <si>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</si>
  <si>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</si>
  <si>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</si>
  <si>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</si>
  <si>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</si>
  <si>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</si>
  <si>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</si>
  <si>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</si>
  <si>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</si>
  <si>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</si>
  <si>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</si>
  <si>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</si>
  <si>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</si>
  <si>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</si>
  <si>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</si>
  <si>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</si>
  <si>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</si>
  <si>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</si>
  <si>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</si>
  <si>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</si>
  <si>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</si>
  <si>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</si>
  <si>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</si>
  <si>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</si>
  <si>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</si>
  <si>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</si>
  <si>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</si>
  <si>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</si>
  <si>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</si>
  <si>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</si>
  <si>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</si>
  <si>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</si>
  <si>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</si>
  <si>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</si>
  <si>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</si>
  <si>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</si>
  <si>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</si>
  <si>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</si>
  <si>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</si>
  <si>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</si>
  <si>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</si>
  <si>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</si>
  <si>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</si>
  <si>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</si>
  <si>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</si>
  <si>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</si>
  <si>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</si>
  <si>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</si>
  <si>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</si>
  <si>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</si>
  <si>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</si>
  <si>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</si>
  <si>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</si>
  <si>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</si>
  <si>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</si>
  <si>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</si>
  <si>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</si>
  <si>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</si>
  <si>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</si>
  <si>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</si>
  <si>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</si>
  <si>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</si>
  <si>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</si>
  <si>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</si>
  <si>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</si>
  <si>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</si>
  <si>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</si>
  <si>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</si>
  <si>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</si>
  <si>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</si>
  <si>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</si>
  <si>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</si>
  <si>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</si>
  <si>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</si>
  <si>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</si>
  <si>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</si>
  <si>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</si>
  <si>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</si>
  <si>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</si>
  <si>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</si>
  <si>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</si>
  <si>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</si>
  <si>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</si>
  <si>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</si>
  <si>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</si>
  <si>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</si>
  <si>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</si>
  <si>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</si>
  <si>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</si>
  <si>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</si>
  <si>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</si>
  <si>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</si>
  <si>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</si>
  <si>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</si>
  <si>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</si>
  <si>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</si>
  <si>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</si>
  <si>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</si>
  <si>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</si>
  <si>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</si>
  <si>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</si>
  <si>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</si>
  <si>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</si>
  <si>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</si>
  <si>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</si>
  <si>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</si>
  <si>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</si>
  <si>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</si>
  <si>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</si>
  <si>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</si>
  <si>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</si>
  <si>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</si>
  <si>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</si>
  <si>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</si>
  <si>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</si>
  <si>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</si>
  <si>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</si>
  <si>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</si>
  <si>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</si>
  <si>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</si>
  <si>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</si>
  <si>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</si>
  <si>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</si>
  <si>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</si>
  <si>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</si>
  <si>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</si>
  <si>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</si>
  <si>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</si>
  <si>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</si>
  <si>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</si>
  <si>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</si>
  <si>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</si>
  <si>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</si>
  <si>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</si>
  <si>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</si>
  <si>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</si>
  <si>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</si>
  <si>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</si>
  <si>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</si>
  <si>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</si>
  <si>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</si>
  <si>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</si>
  <si>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</si>
  <si>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</si>
  <si>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</si>
  <si>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</si>
  <si>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</si>
  <si>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</si>
  <si>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</si>
  <si>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</si>
  <si>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</si>
  <si>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</si>
  <si>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</si>
  <si>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</si>
  <si>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</si>
  <si>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</si>
  <si>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</si>
  <si>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</si>
  <si>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</si>
  <si>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</si>
  <si>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</si>
  <si>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</si>
  <si>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</si>
  <si>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</si>
  <si>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</si>
  <si>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</si>
  <si>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</si>
  <si>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</si>
  <si>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</si>
  <si>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</si>
  <si>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</si>
  <si>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</si>
  <si>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</si>
  <si>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</si>
  <si>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</si>
  <si>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</si>
  <si>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</si>
  <si>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</si>
  <si>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</si>
  <si>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</si>
  <si>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</si>
  <si>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</si>
  <si>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</si>
  <si>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</si>
  <si>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</si>
  <si>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</si>
  <si>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</si>
  <si>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</si>
  <si>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</si>
  <si>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</si>
  <si>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</si>
  <si>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</si>
  <si>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</si>
  <si>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</si>
  <si>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</si>
  <si>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</si>
  <si>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</si>
  <si>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</si>
  <si>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</si>
  <si>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</si>
  <si>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</si>
  <si>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</si>
  <si>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</si>
  <si>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</si>
  <si>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</si>
  <si>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</si>
  <si>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</si>
  <si>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</si>
  <si>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</si>
  <si>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</si>
  <si>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</si>
  <si>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</si>
  <si>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</si>
  <si>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</si>
  <si>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</si>
  <si>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</si>
  <si>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</si>
  <si>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</si>
  <si>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</si>
  <si>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</si>
  <si>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</si>
  <si>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</si>
  <si>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</si>
  <si>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</si>
  <si>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</si>
  <si>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</si>
  <si>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</si>
  <si>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</si>
  <si>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</si>
  <si>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</si>
  <si>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</si>
  <si>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</si>
  <si>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</si>
  <si>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</si>
  <si>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</si>
  <si>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</si>
  <si>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</si>
  <si>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</si>
  <si>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</si>
  <si>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</si>
  <si>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</si>
  <si>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</si>
  <si>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</si>
  <si>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</si>
  <si>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</si>
  <si>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</si>
  <si>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</si>
  <si>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</si>
  <si>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</si>
  <si>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</si>
  <si>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</si>
  <si>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</si>
  <si>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</si>
  <si>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</si>
  <si>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</si>
  <si>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</si>
  <si>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</si>
  <si>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</si>
  <si>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</si>
  <si>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</si>
  <si>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</si>
  <si>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</si>
  <si>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</si>
  <si>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</si>
  <si>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</si>
  <si>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</si>
  <si>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</si>
  <si>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</si>
  <si>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</si>
  <si>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</si>
  <si>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</si>
  <si>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</si>
  <si>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</si>
  <si>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</si>
  <si>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</si>
  <si>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</si>
  <si>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</si>
  <si>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</si>
  <si>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</si>
  <si>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</si>
  <si>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</si>
  <si>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</si>
  <si>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</si>
  <si>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</si>
  <si>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</si>
  <si>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</si>
  <si>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</si>
  <si>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</si>
  <si>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</si>
  <si>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</si>
  <si>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</si>
  <si>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</si>
  <si>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</si>
  <si>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</si>
  <si>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</si>
  <si>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</si>
  <si>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</si>
  <si>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</si>
  <si>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</si>
  <si>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</si>
  <si>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</si>
  <si>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</si>
  <si>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</si>
  <si>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</si>
  <si>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</si>
  <si>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</si>
  <si>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</si>
  <si>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</si>
  <si>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</si>
  <si>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</si>
  <si>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</si>
  <si>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</si>
  <si>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</si>
  <si>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</si>
  <si>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</si>
  <si>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</si>
  <si>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</si>
  <si>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</si>
  <si>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</si>
  <si>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</si>
  <si>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</si>
  <si>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</si>
  <si>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</si>
  <si>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</si>
  <si>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</si>
  <si>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</si>
  <si>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</si>
  <si>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</si>
  <si>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</si>
  <si>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</si>
  <si>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</si>
  <si>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</si>
  <si>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</si>
  <si>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</si>
  <si>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</si>
  <si>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</si>
  <si>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</si>
  <si>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</si>
  <si>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</si>
  <si>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</si>
  <si>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</si>
  <si>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</si>
  <si>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</si>
  <si>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</si>
  <si>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</si>
  <si>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</si>
  <si>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</si>
  <si>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</si>
  <si>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</si>
  <si>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</si>
  <si>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</si>
  <si>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</si>
  <si>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</si>
  <si>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</si>
  <si>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</si>
  <si>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</si>
  <si>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</si>
  <si>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</si>
  <si>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</si>
  <si>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</si>
  <si>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</si>
  <si>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</si>
  <si>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</si>
  <si>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</si>
  <si>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</si>
  <si>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</si>
  <si>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</si>
  <si>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</si>
  <si>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</si>
  <si>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</si>
  <si>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</si>
  <si>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</si>
  <si>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</si>
  <si>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</si>
  <si>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</si>
  <si>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</si>
  <si>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</si>
  <si>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</si>
  <si>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</si>
  <si>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</si>
  <si>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</si>
  <si>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</si>
  <si>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</si>
  <si>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</si>
  <si>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</si>
  <si>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</si>
  <si>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</si>
  <si>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</si>
  <si>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</si>
  <si>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</si>
  <si>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</si>
  <si>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</si>
  <si>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</si>
  <si>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</si>
  <si>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</si>
  <si>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</si>
  <si>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</si>
  <si>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</si>
  <si>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</si>
  <si>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</si>
  <si>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</si>
  <si>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</si>
  <si>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</si>
  <si>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</si>
  <si>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</si>
  <si>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</si>
  <si>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</si>
  <si>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</si>
  <si>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</si>
  <si>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</si>
  <si>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</si>
  <si>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</si>
  <si>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</si>
  <si>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</si>
  <si>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</si>
  <si>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</si>
  <si>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</si>
  <si>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</si>
  <si>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</si>
  <si>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</si>
  <si>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</si>
  <si>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</si>
  <si>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</si>
  <si>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</si>
  <si>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</si>
  <si>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</si>
  <si>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</si>
  <si>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</si>
  <si>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</si>
  <si>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</si>
  <si>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</si>
  <si>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</si>
  <si>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</si>
  <si>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</si>
  <si>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</si>
  <si>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</si>
  <si>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</si>
  <si>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</si>
  <si>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</si>
  <si>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</si>
  <si>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</si>
  <si>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</si>
  <si>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</si>
  <si>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</si>
  <si>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</si>
  <si>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</si>
  <si>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</si>
  <si>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</si>
  <si>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</si>
  <si>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</si>
  <si>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</si>
  <si>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</si>
  <si>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</si>
  <si>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</si>
  <si>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</si>
  <si>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</si>
  <si>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</si>
  <si>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</si>
  <si>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</si>
  <si>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</si>
  <si>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</si>
  <si>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</si>
  <si>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</si>
  <si>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</si>
  <si>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</si>
  <si>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</si>
  <si>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</si>
  <si>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</si>
  <si>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</si>
  <si>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</si>
  <si>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</si>
  <si>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</si>
  <si>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</si>
  <si>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</si>
  <si>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</si>
  <si>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</si>
  <si>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</si>
  <si>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</si>
  <si>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</si>
  <si>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</si>
  <si>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</si>
  <si>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</si>
  <si>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</si>
  <si>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</si>
  <si>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</si>
  <si>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</si>
  <si>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</si>
  <si>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</si>
  <si>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</si>
  <si>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</si>
  <si>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</si>
  <si>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</si>
  <si>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</si>
  <si>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</si>
  <si>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</si>
  <si>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</si>
  <si>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</si>
  <si>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</si>
  <si>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</si>
  <si>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</si>
  <si>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</si>
  <si>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</si>
  <si>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</si>
  <si>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</si>
  <si>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</si>
  <si>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</si>
  <si>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</si>
  <si>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</si>
  <si>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</si>
  <si>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</si>
  <si>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</si>
  <si>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</si>
  <si>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</si>
  <si>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</si>
  <si>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</si>
  <si>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</si>
  <si>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</si>
  <si>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</si>
  <si>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</si>
  <si>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</si>
  <si>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</si>
  <si>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</si>
  <si>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</si>
  <si>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</si>
  <si>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</si>
  <si>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</si>
  <si>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</si>
  <si>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</si>
  <si>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</si>
  <si>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</si>
  <si>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</si>
  <si>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</si>
  <si>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</si>
  <si>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</si>
  <si>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</si>
  <si>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</si>
  <si>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</si>
  <si>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</si>
  <si>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</si>
  <si>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</si>
  <si>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</si>
  <si>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</si>
  <si>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</si>
  <si>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</si>
  <si>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</si>
  <si>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</si>
  <si>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</si>
  <si>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</si>
  <si>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</si>
  <si>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</si>
  <si>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</si>
  <si>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</si>
  <si>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</si>
  <si>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</si>
  <si>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</si>
  <si>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</si>
  <si>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</si>
  <si>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</si>
  <si>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</si>
  <si>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</si>
  <si>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</si>
  <si>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</si>
  <si>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</si>
  <si>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</si>
  <si>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</si>
  <si>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</si>
  <si>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</si>
  <si>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</si>
  <si>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</si>
  <si>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</si>
  <si>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</si>
  <si>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</si>
  <si>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</si>
  <si>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</si>
  <si>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</si>
  <si>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</si>
  <si>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</si>
  <si>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</si>
  <si>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</si>
  <si>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</si>
  <si>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</si>
  <si>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</si>
  <si>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</si>
  <si>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</si>
  <si>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</si>
  <si>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</si>
  <si>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</si>
  <si>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</si>
  <si>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</si>
  <si>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</si>
  <si>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</si>
  <si>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</si>
  <si>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</si>
  <si>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</si>
  <si>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</si>
  <si>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</si>
  <si>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</si>
  <si>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</si>
  <si>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</si>
  <si>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</si>
  <si>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</si>
  <si>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</si>
  <si>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</si>
  <si>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</si>
  <si>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</si>
  <si>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</si>
  <si>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</si>
  <si>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</si>
  <si>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</si>
  <si>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</si>
  <si>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</si>
  <si>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</si>
  <si>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</si>
  <si>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</si>
  <si>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</si>
  <si>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</si>
  <si>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</si>
  <si>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</si>
  <si>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</si>
  <si>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</si>
  <si>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</si>
  <si>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</si>
  <si>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</si>
  <si>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</si>
  <si>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</si>
  <si>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</si>
  <si>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</si>
  <si>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</si>
  <si>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</si>
  <si>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</si>
  <si>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</si>
  <si>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</si>
  <si>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</si>
  <si>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</si>
  <si>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</si>
  <si>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</si>
  <si>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</si>
  <si>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</si>
  <si>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</si>
  <si>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</si>
  <si>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</si>
  <si>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</si>
  <si>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</si>
  <si>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</si>
  <si>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</si>
  <si>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</si>
  <si>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</si>
  <si>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</si>
  <si>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</si>
  <si>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</si>
  <si>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</si>
  <si>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</si>
  <si>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</si>
  <si>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</si>
  <si>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</si>
  <si>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</si>
  <si>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</si>
  <si>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</si>
  <si>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</si>
  <si>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</si>
  <si>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</si>
  <si>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</si>
  <si>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</si>
  <si>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</si>
  <si>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</si>
  <si>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</si>
  <si>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</si>
  <si>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</si>
  <si>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</si>
  <si>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</si>
  <si>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</si>
  <si>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</si>
  <si>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</si>
  <si>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</si>
  <si>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</si>
  <si>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</si>
  <si>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</si>
  <si>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</si>
  <si>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</si>
  <si>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</si>
  <si>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</si>
  <si>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</si>
  <si>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</si>
  <si>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</si>
  <si>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</si>
  <si>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</si>
  <si>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</si>
  <si>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</si>
  <si>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</si>
  <si>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</si>
  <si>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</si>
  <si>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</si>
  <si>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</si>
  <si>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</si>
  <si>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</si>
  <si>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</si>
  <si>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</si>
  <si>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</si>
  <si>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</si>
  <si>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</si>
  <si>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</si>
  <si>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</si>
  <si>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</si>
  <si>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</si>
  <si>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</si>
  <si>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</si>
  <si>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</si>
  <si>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</si>
  <si>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</si>
  <si>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</si>
  <si>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</si>
  <si>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</si>
  <si>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</si>
  <si>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</si>
  <si>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</si>
  <si>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</si>
  <si>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</si>
  <si>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</si>
  <si>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</si>
  <si>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</si>
  <si>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</si>
  <si>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</si>
  <si>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</si>
  <si>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</si>
  <si>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</si>
  <si>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</si>
  <si>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</si>
  <si>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</si>
  <si>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</si>
  <si>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</si>
  <si>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</si>
  <si>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</si>
  <si>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</si>
  <si>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</si>
  <si>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</si>
  <si>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</si>
  <si>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</si>
  <si>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</si>
  <si>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</si>
  <si>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</si>
  <si>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</si>
  <si>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</si>
  <si>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</si>
  <si>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</si>
  <si>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</si>
  <si>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</si>
  <si>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</si>
  <si>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</si>
  <si>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</si>
  <si>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</si>
  <si>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</si>
  <si>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</si>
  <si>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</si>
  <si>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</si>
  <si>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</si>
  <si>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</si>
  <si>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</si>
  <si>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</si>
  <si>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</si>
  <si>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</si>
  <si>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</si>
  <si>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</si>
  <si>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</si>
  <si>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</si>
  <si>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</si>
  <si>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</si>
  <si>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</si>
  <si>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</si>
  <si>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</si>
  <si>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</si>
  <si>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</si>
  <si>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</si>
  <si>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</si>
  <si>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</si>
  <si>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</si>
  <si>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</si>
  <si>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</si>
  <si>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</si>
  <si>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</si>
  <si>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</si>
  <si>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</si>
  <si>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</si>
  <si>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</si>
  <si>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</si>
  <si>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</si>
  <si>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</si>
  <si>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</si>
  <si>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</si>
  <si>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</si>
  <si>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</si>
  <si>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</si>
  <si>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</si>
  <si>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</si>
  <si>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</si>
  <si>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</si>
  <si>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</si>
  <si>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</si>
  <si>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</si>
  <si>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</si>
  <si>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</si>
  <si>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</si>
  <si>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</si>
  <si>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</si>
  <si>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</si>
  <si>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</si>
  <si>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</si>
  <si>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</si>
  <si>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</si>
  <si>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</si>
  <si>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</si>
  <si>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</si>
  <si>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</si>
  <si>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</si>
  <si>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</si>
  <si>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</si>
  <si>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</si>
  <si>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</si>
  <si>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</si>
  <si>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</si>
  <si>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</si>
  <si>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</si>
  <si>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</si>
  <si>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</si>
  <si>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</si>
  <si>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</si>
  <si>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</si>
  <si>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</si>
  <si>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</si>
  <si>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</si>
  <si>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</si>
  <si>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</si>
  <si>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</si>
  <si>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</si>
  <si>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</si>
  <si>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</si>
  <si>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</si>
  <si>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</si>
  <si>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</si>
  <si>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</si>
  <si>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</si>
  <si>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</si>
  <si>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</si>
  <si>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</si>
  <si>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</si>
  <si>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</si>
  <si>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</si>
  <si>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</si>
  <si>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</si>
  <si>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</si>
  <si>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</si>
  <si>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</si>
  <si>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</si>
  <si>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</si>
  <si>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</si>
  <si>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</si>
  <si>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</si>
  <si>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</si>
  <si>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</si>
  <si>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</si>
  <si>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</si>
  <si>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</si>
  <si>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</si>
  <si>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</si>
  <si>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</si>
  <si>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</si>
  <si>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</si>
  <si>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</si>
  <si>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</si>
  <si>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</si>
  <si>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</si>
  <si>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</si>
  <si>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</si>
  <si>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</si>
  <si>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</si>
  <si>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</si>
  <si>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</si>
  <si>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</si>
  <si>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</si>
  <si>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</si>
  <si>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</si>
  <si>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</si>
  <si>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</si>
  <si>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</si>
  <si>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</si>
  <si>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</si>
  <si>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</si>
  <si>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</si>
  <si>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</si>
  <si>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</si>
  <si>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</si>
  <si>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</si>
  <si>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</si>
  <si>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</si>
  <si>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</si>
  <si>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</si>
  <si>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</si>
  <si>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</si>
  <si>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</si>
  <si>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</si>
  <si>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</si>
  <si>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</si>
  <si>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</si>
  <si>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</si>
  <si>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</si>
  <si>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</si>
  <si>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</si>
  <si>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</si>
  <si>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</si>
  <si>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</si>
  <si>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</si>
  <si>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</si>
  <si>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</si>
  <si>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</si>
  <si>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</si>
  <si>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</si>
  <si>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</si>
  <si>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</si>
  <si>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</si>
  <si>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</si>
  <si>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</si>
  <si>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</si>
  <si>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</si>
  <si>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</si>
  <si>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</si>
  <si>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</si>
  <si>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</si>
  <si>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</si>
  <si>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</si>
  <si>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</si>
  <si>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</si>
  <si>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</si>
  <si>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</si>
  <si>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</si>
  <si>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</si>
  <si>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</si>
  <si>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</si>
  <si>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</si>
  <si>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</si>
  <si>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</si>
  <si>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</si>
  <si>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</si>
  <si>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</si>
  <si>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</si>
  <si>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</si>
  <si>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</si>
  <si>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</si>
  <si>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</si>
  <si>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</si>
  <si>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</si>
  <si>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</si>
  <si>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</si>
  <si>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</si>
  <si>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</si>
  <si>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</si>
  <si>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</si>
  <si>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</si>
  <si>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</si>
  <si>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</si>
  <si>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</si>
  <si>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</si>
  <si>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</si>
  <si>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</si>
  <si>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</si>
  <si>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</si>
  <si>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</si>
  <si>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</si>
  <si>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</si>
  <si>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</si>
  <si>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</si>
  <si>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</si>
  <si>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</si>
  <si>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</si>
  <si>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</si>
  <si>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</si>
  <si>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</si>
  <si>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</si>
  <si>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</si>
  <si>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</si>
  <si>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</si>
  <si>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</si>
  <si>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</si>
  <si>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</si>
  <si>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</si>
  <si>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</si>
  <si>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</si>
  <si>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</si>
  <si>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</si>
  <si>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</si>
  <si>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</si>
  <si>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</si>
  <si>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</si>
  <si>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</si>
  <si>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</si>
  <si>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</si>
  <si>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</si>
  <si>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</si>
  <si>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</si>
  <si>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</si>
  <si>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</si>
  <si>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</si>
  <si>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</si>
  <si>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</si>
  <si>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</si>
  <si>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</si>
  <si>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</si>
  <si>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</si>
  <si>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</si>
  <si>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</si>
  <si>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</si>
  <si>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</si>
  <si>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</si>
  <si>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</si>
  <si>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</si>
  <si>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</si>
  <si>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</si>
  <si>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</si>
  <si>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</si>
  <si>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</si>
  <si>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</si>
  <si>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</si>
  <si>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</si>
  <si>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</si>
  <si>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</si>
  <si>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</si>
  <si>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</si>
  <si>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</si>
  <si>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</si>
  <si>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</si>
  <si>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</si>
  <si>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</si>
  <si>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</si>
  <si>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</si>
  <si>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</si>
  <si>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</si>
  <si>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</si>
  <si>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</si>
  <si>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</si>
  <si>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</si>
  <si>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</si>
  <si>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</si>
  <si>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</si>
  <si>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</si>
  <si>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</si>
  <si>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</si>
  <si>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</si>
  <si>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</si>
  <si>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</si>
  <si>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</si>
  <si>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</si>
  <si>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</si>
  <si>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</si>
  <si>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</si>
  <si>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</si>
  <si>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</si>
  <si>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</si>
  <si>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</si>
  <si>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</si>
  <si>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</si>
  <si>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</si>
  <si>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</si>
  <si>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</si>
  <si>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</si>
  <si>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</si>
  <si>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</si>
  <si>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</si>
  <si>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</si>
  <si>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</si>
  <si>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</si>
  <si>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</si>
  <si>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</si>
  <si>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</si>
  <si>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</si>
  <si>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</si>
  <si>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</si>
  <si>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</si>
  <si>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</si>
  <si>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</si>
  <si>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</si>
  <si>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</si>
  <si>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</si>
  <si>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</si>
  <si>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</si>
  <si>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</si>
  <si>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</si>
  <si>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</si>
  <si>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</si>
  <si>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</si>
  <si>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</si>
  <si>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</si>
  <si>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</si>
  <si>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</si>
  <si>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</si>
  <si>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</si>
  <si>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</si>
  <si>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</si>
  <si>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</si>
  <si>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</si>
  <si>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</si>
  <si>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</si>
  <si>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</si>
  <si>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</si>
  <si>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</si>
  <si>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</si>
  <si>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</si>
  <si>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</si>
  <si>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</si>
  <si>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</si>
  <si>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</si>
  <si>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</si>
  <si>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</si>
  <si>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</si>
  <si>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</si>
  <si>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</si>
  <si>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</si>
  <si>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</si>
  <si>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</si>
  <si>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</si>
  <si>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</si>
  <si>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</si>
  <si>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</si>
  <si>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</si>
  <si>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</si>
  <si>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</si>
  <si>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</si>
  <si>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</si>
  <si>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</si>
  <si>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</si>
  <si>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</si>
  <si>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</si>
  <si>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</si>
  <si>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</si>
  <si>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</si>
  <si>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</si>
  <si>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</si>
  <si>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</si>
  <si>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</si>
  <si>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</si>
  <si>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</si>
  <si>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</si>
  <si>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</si>
  <si>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</si>
  <si>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</si>
  <si>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</si>
  <si>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</si>
  <si>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</si>
  <si>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</si>
  <si>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</si>
  <si>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</si>
  <si>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</si>
  <si>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</si>
  <si>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</si>
  <si>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</si>
  <si>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</si>
  <si>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</si>
  <si>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</si>
  <si>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</si>
  <si>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</si>
  <si>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</si>
  <si>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</si>
  <si>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</si>
  <si>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</si>
  <si>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</si>
  <si>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</si>
  <si>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</si>
  <si>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</si>
  <si>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</si>
  <si>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</si>
  <si>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</si>
  <si>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</si>
  <si>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</si>
  <si>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</si>
  <si>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</si>
  <si>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</si>
  <si>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</si>
  <si>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</si>
  <si>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</si>
  <si>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</si>
  <si>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</si>
  <si>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</si>
  <si>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</si>
  <si>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</si>
  <si>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</si>
  <si>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</si>
  <si>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</si>
  <si>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</si>
  <si>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</si>
  <si>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</si>
  <si>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</si>
  <si>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</si>
  <si>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</si>
  <si>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</si>
  <si>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</si>
  <si>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</si>
  <si>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</si>
  <si>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</si>
  <si>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</si>
  <si>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</si>
  <si>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</si>
  <si>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</si>
  <si>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</si>
  <si>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</si>
  <si>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</si>
  <si>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</si>
  <si>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</si>
  <si>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</si>
  <si>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</si>
  <si>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</si>
  <si>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</si>
  <si>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</si>
  <si>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</si>
  <si>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</si>
  <si>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</si>
  <si>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</si>
  <si>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</si>
  <si>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</si>
  <si>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</si>
  <si>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</si>
  <si>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</si>
  <si>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</si>
  <si>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</si>
  <si>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</si>
  <si>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</si>
  <si>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</si>
  <si>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</si>
  <si>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</si>
  <si>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</si>
  <si>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</si>
  <si>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</si>
  <si>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</si>
  <si>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</si>
  <si>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</si>
  <si>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</si>
  <si>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</si>
  <si>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</si>
  <si>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</si>
  <si>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</si>
  <si>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</si>
  <si>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</si>
  <si>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</si>
  <si>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</si>
  <si>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</si>
  <si>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</si>
  <si>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</si>
  <si>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</si>
  <si>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</si>
  <si>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</si>
  <si>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</si>
  <si>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</si>
  <si>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</si>
  <si>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</si>
  <si>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</si>
  <si>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</si>
  <si>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</si>
  <si>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</si>
  <si>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</si>
  <si>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Data da elaboração:</t>
  </si>
  <si>
    <t xml:space="preserve">Nome do técnico responsável legal: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</si>
  <si>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</si>
  <si>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</si>
  <si>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</si>
  <si>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</si>
  <si>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</si>
  <si>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</si>
  <si>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</si>
  <si>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</si>
  <si>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</si>
  <si>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</si>
  <si>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</si>
  <si>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</si>
  <si>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</si>
  <si>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</si>
  <si>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REPRESENTANTE LEGAL: </t>
  </si>
  <si>
    <t>PATROCÍNIO-MG</t>
  </si>
  <si>
    <t>CREA/CAU/CFT:149.357/D</t>
  </si>
  <si>
    <t xml:space="preserve">Nome do técnico responsável pela elaboração da planilha: TIAGO SAMUEL TEIXEIRA                                      </t>
  </si>
  <si>
    <t xml:space="preserve">MUNICÍPIO:  PATROCÍNIO-MINAS GERAIS                                                                                           </t>
  </si>
  <si>
    <t xml:space="preserve">CONSTRUÇÃO -  PROJETO MÃOS DADAS </t>
  </si>
  <si>
    <t>7º MÊS</t>
  </si>
  <si>
    <t xml:space="preserve">  ESCOLA NOVA BAIRRO MORADA NOVA                                                                                                                       </t>
  </si>
  <si>
    <t xml:space="preserve">SRE:PATROCÍNIO </t>
  </si>
  <si>
    <t xml:space="preserve">ENDEREÇO:QUADRA DELIMITADA PELA ALAMEDA DAS ACÁCIAS ,ALAMEDA DOS JACARANDAS,ALAMEDA DAS FAVEIRAS E ALAMEDA A. </t>
  </si>
  <si>
    <t xml:space="preserve">MUNICÍPIO :PATROCÍNIO - MINAS GERAIS                                                                                                                                                        </t>
  </si>
  <si>
    <t>SERVIÇOS: CONSTRUÇÃO - PROJETO MÃO DADAS</t>
  </si>
  <si>
    <t xml:space="preserve">  ESCOLA NOVA BAIRRO MORADA NOVA                                                                                                                                                    </t>
  </si>
  <si>
    <t>LOCAL / DATA: PATROCÍNIO / 12/07/22</t>
  </si>
  <si>
    <t xml:space="preserve">RESPONSÁVEL TÉCNICO: TIAGO SAMUEL TEIXEIRA </t>
  </si>
  <si>
    <r>
      <t>Armadura de aço, CA 50, corte e dobra no canteiro</t>
    </r>
    <r>
      <rPr>
        <sz val="12"/>
        <rFont val="Calibri"/>
        <family val="2"/>
      </rPr>
      <t xml:space="preserve">                                                                                                                    </t>
    </r>
  </si>
  <si>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</si>
  <si>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</si>
  <si>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(45,34m x 10,74m) + (14,80m x 10,74m) = 645,90m².</t>
  </si>
  <si>
    <t>Na entrada da edificação. 1 unidade.</t>
  </si>
  <si>
    <t>Figura irregular. Conforme medidas no projeto.</t>
  </si>
  <si>
    <t>4,00m x 3,00m = 12,00m².</t>
  </si>
  <si>
    <t>1,50m x 3,00m = 4,50m².</t>
  </si>
  <si>
    <t>54,90m (comprimento) x 2,20m (altura) = 120,78m².</t>
  </si>
  <si>
    <t>1,08 x (9,03m x 5,00m = 42,13m²) = 45,50</t>
  </si>
  <si>
    <t>Blocos de coroamento = 76,79m³
Vigas baldrame = 19,33m³
Total = 96,12m³</t>
  </si>
  <si>
    <t>Vigas baldrame = 53,69m²
Blocos de coroamento = 56,46m²
Total = 110,15m²</t>
  </si>
  <si>
    <t>Blocos de coroamento = 21,52m³
Vigas baldrame = 22,58m³
Total = 44,10m³</t>
  </si>
  <si>
    <t>Volume irregular. 112,64m³.</t>
  </si>
  <si>
    <t>D 5.0 - 79,55 KG.
D 8.0 - 469,26 KG.
D 10.0 - 236,93 KG.
TOTAL = 785,74 KG.</t>
  </si>
  <si>
    <t>Blocos de coroamento = 81,18 m².
Vigas baldrame = 157,40 m².
Total = 238,58 m².</t>
  </si>
  <si>
    <t>Blocos de coroamento = 12,36m³
Vigas baldrame = 10,47m³
Total = 22,83m³.</t>
  </si>
  <si>
    <t>78 x 3,00m = 234,00m</t>
  </si>
  <si>
    <t>Vigas baldrame = 192,29m².</t>
  </si>
  <si>
    <t>D5.0 = 305,25 KG.
D6.3 = 47,04 KG.
D8.0 = 113,76 KG.
D10.0 = 407,22 KG.
D12.5 = 173,34 KG.
D16 = 227,23 KG.
TOTAL = 1273,84 KG.</t>
  </si>
  <si>
    <t>Formas de pilares - 161,12m²
Formas de vigas, nível 1 - 143,37m²
Formas de vigas, nível 2 - 36,86m²
Total = 341,35m²</t>
  </si>
  <si>
    <t>Conforme projeto em BIM = 551,83m².</t>
  </si>
  <si>
    <t>Cumeeira = 4,80m
Emboçamento = 7,83m x 1,08m = 8,46m</t>
  </si>
  <si>
    <t>Valvulas de descarga = 10 (4 em cada banheiro de uso comum e 1 em cada banheiro para PCD)
Vasos sanitários = 10 (4 em cada banheiro de uso comum e 1 em cada banheiro para PCD)
Lavatórios = 8 (3 em cada banheiro de uso comum e 1 em cada banheiro para PCD)
Caixa sifonada = 4 (1 por banheiro)</t>
  </si>
  <si>
    <t xml:space="preserve">PRAZO PARA EXECUÇÃO : 7 MESES </t>
  </si>
  <si>
    <t>PRAZO PARA EXECUÇÃO : 7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</si>
</sst>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 ;&quot; (&quot;#,##0.00\);&quot; -&quot;#\ ;@\ "/>
    <numFmt numFmtId="166" formatCode="0.00_);\(0.00\)"/>
    <numFmt numFmtId="167" formatCode="dd/mm/yy;@"/>
  </numFmts>
  <fonts count="32" x14ac:knownFonts="1">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3">
    <xf numFmtId="0" fontId="0" fillId="0" borderId="0"/>
    <xf numFmtId="9" fontId="20" fillId="0" borderId="0" applyFont="0" applyFill="0" applyBorder="0" applyAlignment="0" applyProtection="0"/>
    <xf numFmtId="164" fontId="20" fillId="0" borderId="0" applyFont="0" applyFill="0" applyBorder="0" applyAlignment="0" applyProtection="0"/>
  </cellStyleXfs>
  <cellXfs count="306">
    <xf numFmtId="0" fontId="0" fillId="0" borderId="0" xfId="0"/>
    <xf numFmtId="49" fontId="22" fillId="2" borderId="1" xfId="0" applyNumberFormat="1" applyFont="1" applyFill="1" applyBorder="1" applyAlignment="1">
      <alignment horizontal="center" vertical="center"/>
    </xf>
    <xf numFmtId="49" fontId="22" fillId="2" borderId="1" xfId="0" applyNumberFormat="1" applyFont="1" applyFill="1" applyBorder="1" applyAlignment="1">
      <alignment horizontal="left" vertical="center"/>
    </xf>
    <xf numFmtId="0" fontId="23" fillId="2" borderId="0" xfId="0" applyFont="1" applyFill="1"/>
    <xf numFmtId="0" fontId="24" fillId="2" borderId="0" xfId="0" applyFont="1" applyFill="1"/>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3" fillId="2" borderId="0" xfId="0" applyFont="1" applyFill="1" applyAlignment="1">
      <alignment horizontal="left" vertical="center" wrapText="1"/>
    </xf>
    <xf numFmtId="4" fontId="6" fillId="2" borderId="0" xfId="2" applyNumberFormat="1"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xf numFmtId="0" fontId="26" fillId="2" borderId="4" xfId="0" applyFont="1" applyFill="1" applyBorder="1" applyAlignment="1" applyProtection="1">
      <alignment horizontal="center" vertical="center"/>
      <protection locked="0"/>
    </xf>
    <xf numFmtId="0" fontId="26" fillId="2" borderId="5" xfId="0" applyFont="1" applyFill="1" applyBorder="1" applyAlignment="1" applyProtection="1">
      <alignment vertical="center"/>
      <protection locked="0"/>
    </xf>
    <xf numFmtId="49" fontId="26" fillId="2" borderId="3" xfId="0" applyNumberFormat="1" applyFont="1" applyFill="1" applyBorder="1" applyAlignment="1" applyProtection="1">
      <alignment horizontal="center" vertical="center"/>
      <protection locked="0"/>
    </xf>
    <xf numFmtId="49" fontId="26" fillId="2" borderId="2" xfId="0" applyNumberFormat="1" applyFont="1" applyFill="1" applyBorder="1" applyAlignment="1" applyProtection="1">
      <alignment horizontal="center" vertical="center"/>
      <protection locked="0"/>
    </xf>
    <xf numFmtId="4" fontId="26" fillId="2" borderId="2" xfId="2" applyNumberFormat="1"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wrapText="1"/>
      <protection locked="0"/>
    </xf>
    <xf numFmtId="4" fontId="26" fillId="2" borderId="2" xfId="2" applyNumberFormat="1" applyFont="1" applyFill="1" applyBorder="1" applyAlignment="1" applyProtection="1">
      <alignment horizontal="center" vertical="center" wrapText="1"/>
      <protection locked="0"/>
    </xf>
    <xf numFmtId="49" fontId="22" fillId="2" borderId="6" xfId="0" applyNumberFormat="1" applyFont="1" applyFill="1" applyBorder="1" applyAlignment="1" applyProtection="1">
      <alignment horizontal="center" vertical="center" wrapText="1"/>
      <protection locked="0"/>
    </xf>
    <xf numFmtId="0" fontId="26" fillId="2" borderId="2"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4" fontId="24" fillId="2" borderId="7" xfId="0" applyNumberFormat="1" applyFont="1" applyFill="1" applyBorder="1" applyAlignment="1" applyProtection="1">
      <alignment horizontal="center" vertical="center" wrapText="1"/>
      <protection locked="0"/>
    </xf>
    <xf numFmtId="4" fontId="24" fillId="2" borderId="7" xfId="2"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wrapText="1"/>
      <protection locked="0"/>
    </xf>
    <xf numFmtId="0" fontId="25" fillId="2" borderId="9" xfId="0" applyFont="1" applyFill="1" applyBorder="1" applyAlignment="1" applyProtection="1">
      <alignment horizontal="justify" vertical="center" wrapText="1"/>
      <protection locked="0"/>
    </xf>
    <xf numFmtId="0" fontId="24" fillId="2" borderId="9" xfId="0" applyFont="1" applyFill="1" applyBorder="1" applyAlignment="1" applyProtection="1">
      <alignment horizontal="center" vertical="center" wrapText="1"/>
      <protection locked="0"/>
    </xf>
    <xf numFmtId="0" fontId="25" fillId="2" borderId="0" xfId="0" applyFont="1" applyFill="1" applyAlignment="1" applyProtection="1">
      <alignment vertical="center" wrapText="1"/>
      <protection locked="0"/>
    </xf>
    <xf numFmtId="0" fontId="22" fillId="2" borderId="9" xfId="0" applyFont="1" applyFill="1" applyBorder="1" applyAlignment="1" applyProtection="1">
      <alignment horizontal="justify" vertical="center" wrapText="1"/>
      <protection locked="0"/>
    </xf>
    <xf numFmtId="0" fontId="22" fillId="2" borderId="9" xfId="0" applyFont="1" applyFill="1" applyBorder="1" applyAlignment="1">
      <alignment horizontal="justify" vertical="center" wrapText="1"/>
    </xf>
    <xf numFmtId="0" fontId="25" fillId="2" borderId="0" xfId="0" applyFont="1" applyFill="1" applyAlignment="1" applyProtection="1">
      <alignment horizontal="justify" vertical="center" wrapText="1"/>
      <protection locked="0"/>
    </xf>
    <xf numFmtId="0" fontId="22" fillId="2" borderId="0" xfId="0" applyFont="1" applyFill="1" applyAlignment="1" applyProtection="1">
      <alignment vertical="center" wrapText="1"/>
      <protection locked="0"/>
    </xf>
    <xf numFmtId="0" fontId="26" fillId="2" borderId="9" xfId="0"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4" fontId="7" fillId="2" borderId="9" xfId="0" applyNumberFormat="1" applyFont="1" applyFill="1" applyBorder="1" applyAlignment="1">
      <alignment horizontal="center" vertical="center" wrapText="1"/>
    </xf>
    <xf numFmtId="0" fontId="9" fillId="2" borderId="9" xfId="0" applyFont="1" applyFill="1" applyBorder="1" applyAlignment="1">
      <alignment horizontal="justify" vertical="center" wrapText="1"/>
    </xf>
    <xf numFmtId="0" fontId="27" fillId="2" borderId="9" xfId="0" applyFont="1" applyFill="1" applyBorder="1" applyAlignment="1" applyProtection="1">
      <alignment horizontal="justify" vertical="center" wrapText="1"/>
      <protection locked="0"/>
    </xf>
    <xf numFmtId="2" fontId="24" fillId="2" borderId="9" xfId="0" applyNumberFormat="1" applyFont="1" applyFill="1" applyBorder="1" applyAlignment="1" applyProtection="1">
      <alignment horizontal="center" vertical="center" wrapText="1"/>
      <protection locked="0"/>
    </xf>
    <xf numFmtId="165" fontId="26" fillId="2" borderId="12" xfId="0" applyNumberFormat="1" applyFont="1" applyFill="1" applyBorder="1" applyAlignment="1" applyProtection="1">
      <alignment horizontal="center" vertical="center" wrapText="1"/>
      <protection locked="0"/>
    </xf>
    <xf numFmtId="2" fontId="24" fillId="2" borderId="7" xfId="0"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justify" vertical="center" wrapText="1"/>
      <protection locked="0"/>
    </xf>
    <xf numFmtId="49" fontId="25" fillId="2" borderId="10" xfId="0" applyNumberFormat="1" applyFont="1" applyFill="1" applyBorder="1" applyAlignment="1" applyProtection="1">
      <alignment horizontal="center" vertical="center" wrapText="1"/>
      <protection locked="0"/>
    </xf>
    <xf numFmtId="2" fontId="25" fillId="2" borderId="9" xfId="0" applyNumberFormat="1" applyFont="1" applyFill="1" applyBorder="1" applyAlignment="1" applyProtection="1">
      <alignment horizontal="justify" vertical="center" wrapText="1"/>
      <protection locked="0"/>
    </xf>
    <xf numFmtId="0" fontId="24" fillId="2" borderId="1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justify" vertical="center" wrapText="1"/>
      <protection locked="0"/>
    </xf>
    <xf numFmtId="4" fontId="24" fillId="2" borderId="9" xfId="2"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center" vertical="center" wrapText="1"/>
      <protection locked="0"/>
    </xf>
    <xf numFmtId="2" fontId="22" fillId="2" borderId="9" xfId="0" applyNumberFormat="1" applyFont="1" applyFill="1" applyBorder="1" applyAlignment="1" applyProtection="1">
      <alignment horizontal="justify" vertical="center" wrapText="1"/>
      <protection locked="0"/>
    </xf>
    <xf numFmtId="10" fontId="22" fillId="2" borderId="0" xfId="1" applyNumberFormat="1" applyFont="1" applyFill="1" applyBorder="1" applyAlignment="1" applyProtection="1">
      <alignment vertical="center" wrapText="1"/>
      <protection locked="0"/>
    </xf>
    <xf numFmtId="10" fontId="25" fillId="2" borderId="0" xfId="1" applyNumberFormat="1" applyFont="1" applyFill="1" applyBorder="1" applyAlignment="1" applyProtection="1">
      <alignment vertical="center" wrapText="1"/>
      <protection locked="0"/>
    </xf>
    <xf numFmtId="2" fontId="25" fillId="2" borderId="0" xfId="0" applyNumberFormat="1" applyFont="1" applyFill="1" applyAlignment="1" applyProtection="1">
      <alignment horizontal="justify" vertical="center" wrapText="1"/>
      <protection locked="0"/>
    </xf>
    <xf numFmtId="10" fontId="22" fillId="2" borderId="0" xfId="0" applyNumberFormat="1" applyFont="1" applyFill="1" applyAlignment="1" applyProtection="1">
      <alignment vertical="center" wrapText="1"/>
      <protection locked="0"/>
    </xf>
    <xf numFmtId="0" fontId="22" fillId="2" borderId="14" xfId="0" applyFont="1" applyFill="1" applyBorder="1" applyAlignment="1" applyProtection="1">
      <alignment horizontal="justify" vertical="center" wrapText="1"/>
      <protection locked="0"/>
    </xf>
    <xf numFmtId="0" fontId="25" fillId="2" borderId="14" xfId="0" applyFont="1" applyFill="1" applyBorder="1" applyAlignment="1" applyProtection="1">
      <alignment horizontal="justify" vertical="center" wrapText="1"/>
      <protection locked="0"/>
    </xf>
    <xf numFmtId="4" fontId="25" fillId="2" borderId="9" xfId="0"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justify" vertical="center" wrapText="1"/>
      <protection locked="0"/>
    </xf>
    <xf numFmtId="49" fontId="22" fillId="2" borderId="16" xfId="0" applyNumberFormat="1" applyFont="1" applyFill="1" applyBorder="1" applyAlignment="1" applyProtection="1">
      <alignment horizontal="center" vertical="center" wrapText="1"/>
      <protection locked="0"/>
    </xf>
    <xf numFmtId="165" fontId="24" fillId="2" borderId="13" xfId="0" applyNumberFormat="1" applyFont="1" applyFill="1" applyBorder="1" applyAlignment="1" applyProtection="1">
      <alignment horizontal="center" vertical="center" wrapText="1"/>
      <protection locked="0"/>
    </xf>
    <xf numFmtId="0" fontId="28" fillId="2" borderId="17" xfId="0" applyFont="1" applyFill="1" applyBorder="1" applyAlignment="1" applyProtection="1">
      <alignment horizontal="justify" vertical="center" wrapText="1"/>
      <protection locked="0"/>
    </xf>
    <xf numFmtId="49" fontId="28" fillId="2" borderId="10" xfId="0" applyNumberFormat="1"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justify" vertical="center" wrapText="1"/>
      <protection locked="0"/>
    </xf>
    <xf numFmtId="166" fontId="24" fillId="2" borderId="9"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justify" vertical="center" wrapText="1"/>
      <protection locked="0"/>
    </xf>
    <xf numFmtId="0" fontId="8" fillId="2" borderId="9" xfId="0" applyFont="1" applyFill="1" applyBorder="1" applyAlignment="1">
      <alignment horizontal="center" vertical="center" wrapText="1"/>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2" fillId="2" borderId="19"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2" fillId="2" borderId="3"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justify" vertical="center" wrapText="1"/>
      <protection locked="0"/>
    </xf>
    <xf numFmtId="49" fontId="28" fillId="2" borderId="19" xfId="0" applyNumberFormat="1" applyFont="1" applyFill="1" applyBorder="1" applyAlignment="1" applyProtection="1">
      <alignment horizontal="center" vertical="center" wrapText="1"/>
      <protection locked="0"/>
    </xf>
    <xf numFmtId="49" fontId="27" fillId="2" borderId="9" xfId="0" applyNumberFormat="1"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center" vertical="center" wrapText="1"/>
      <protection locked="0"/>
    </xf>
    <xf numFmtId="4" fontId="22" fillId="2" borderId="9" xfId="0"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5" fillId="2" borderId="9" xfId="0" applyFont="1" applyFill="1" applyBorder="1" applyAlignment="1">
      <alignment horizontal="justify" vertical="center" wrapText="1"/>
    </xf>
    <xf numFmtId="165" fontId="22" fillId="2" borderId="0" xfId="0" applyNumberFormat="1" applyFont="1" applyFill="1" applyAlignment="1" applyProtection="1">
      <alignment vertical="center" wrapText="1"/>
      <protection locked="0"/>
    </xf>
    <xf numFmtId="0" fontId="27" fillId="2" borderId="9" xfId="0" applyFont="1" applyFill="1" applyBorder="1" applyAlignment="1" applyProtection="1">
      <alignment horizontal="justify" vertical="top" wrapText="1"/>
      <protection locked="0"/>
    </xf>
    <xf numFmtId="0" fontId="22" fillId="2" borderId="9" xfId="0" applyFont="1" applyFill="1" applyBorder="1" applyAlignment="1" applyProtection="1">
      <alignment horizontal="justify" vertical="top" wrapText="1"/>
      <protection locked="0"/>
    </xf>
    <xf numFmtId="0" fontId="25" fillId="2" borderId="9" xfId="0" applyFont="1" applyFill="1" applyBorder="1" applyAlignment="1" applyProtection="1">
      <alignment horizontal="justify" vertical="top" wrapText="1"/>
      <protection locked="0"/>
    </xf>
    <xf numFmtId="0" fontId="29" fillId="2" borderId="14" xfId="0"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justify" vertical="center" wrapText="1"/>
      <protection locked="0"/>
    </xf>
    <xf numFmtId="49" fontId="25" fillId="2" borderId="9" xfId="0" applyNumberFormat="1" applyFont="1" applyFill="1" applyBorder="1" applyAlignment="1" applyProtection="1">
      <alignment horizontal="justify" vertical="center" wrapText="1"/>
      <protection locked="0"/>
    </xf>
    <xf numFmtId="0" fontId="23"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0" fontId="9" fillId="2" borderId="0" xfId="0" applyFont="1" applyFill="1" applyAlignment="1">
      <alignment horizontal="justify" vertical="center" wrapText="1"/>
    </xf>
    <xf numFmtId="0" fontId="28" fillId="2" borderId="10" xfId="0" applyFont="1" applyFill="1" applyBorder="1" applyAlignment="1" applyProtection="1">
      <alignment vertical="center" wrapText="1"/>
      <protection locked="0"/>
    </xf>
    <xf numFmtId="0" fontId="28" fillId="2" borderId="9" xfId="0" applyFont="1" applyFill="1" applyBorder="1" applyAlignment="1" applyProtection="1">
      <alignment horizontal="center" vertical="center" wrapText="1"/>
      <protection locked="0"/>
    </xf>
    <xf numFmtId="4" fontId="24" fillId="2" borderId="13"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2" fontId="24" fillId="2" borderId="0" xfId="0" applyNumberFormat="1" applyFont="1" applyFill="1" applyAlignment="1" applyProtection="1">
      <alignment horizontal="center" vertical="center" wrapText="1"/>
      <protection locked="0"/>
    </xf>
    <xf numFmtId="0" fontId="8" fillId="2" borderId="3" xfId="0" applyFont="1" applyFill="1" applyBorder="1" applyAlignment="1">
      <alignment horizontal="center" vertical="center" wrapText="1"/>
    </xf>
    <xf numFmtId="4" fontId="24" fillId="2" borderId="3" xfId="0" applyNumberFormat="1" applyFont="1" applyFill="1" applyBorder="1" applyAlignment="1" applyProtection="1">
      <alignment horizontal="center" vertical="center" wrapText="1"/>
      <protection locked="0"/>
    </xf>
    <xf numFmtId="2" fontId="24" fillId="2" borderId="11" xfId="0" applyNumberFormat="1" applyFont="1" applyFill="1" applyBorder="1" applyAlignment="1" applyProtection="1">
      <alignment horizontal="center" vertical="center" wrapText="1"/>
      <protection locked="0"/>
    </xf>
    <xf numFmtId="1" fontId="22" fillId="2" borderId="6"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10" xfId="0" applyNumberFormat="1" applyFont="1" applyFill="1" applyBorder="1" applyAlignment="1" applyProtection="1">
      <alignment horizontal="center" vertical="center" wrapText="1"/>
      <protection locked="0"/>
    </xf>
    <xf numFmtId="1" fontId="22" fillId="2" borderId="19" xfId="0" applyNumberFormat="1" applyFont="1" applyFill="1" applyBorder="1" applyAlignment="1" applyProtection="1">
      <alignment horizontal="center" vertical="center" wrapText="1"/>
      <protection locked="0"/>
    </xf>
    <xf numFmtId="0" fontId="22" fillId="2" borderId="3" xfId="0" applyFont="1" applyFill="1" applyBorder="1" applyAlignment="1" applyProtection="1">
      <alignment horizontal="justify" vertical="center" wrapText="1" shrinkToFit="1"/>
      <protection locked="0"/>
    </xf>
    <xf numFmtId="0" fontId="22" fillId="2" borderId="0" xfId="0" applyFont="1" applyFill="1" applyProtection="1">
      <protection locked="0"/>
    </xf>
    <xf numFmtId="0" fontId="25"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7" fillId="2" borderId="0" xfId="0" applyFont="1" applyFill="1" applyAlignment="1" applyProtection="1">
      <alignment horizontal="justify" vertical="center" wrapText="1"/>
      <protection locked="0"/>
    </xf>
    <xf numFmtId="49" fontId="22" fillId="2" borderId="10" xfId="0" applyNumberFormat="1"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justify" vertical="center" wrapText="1"/>
    </xf>
    <xf numFmtId="0" fontId="25" fillId="2" borderId="0" xfId="0" applyFont="1" applyFill="1" applyAlignment="1">
      <alignment horizontal="justify" vertical="center" wrapText="1"/>
    </xf>
    <xf numFmtId="0" fontId="24" fillId="2" borderId="9" xfId="0" applyFont="1" applyFill="1" applyBorder="1" applyAlignment="1">
      <alignment horizontal="center" vertical="center" wrapText="1"/>
    </xf>
    <xf numFmtId="0" fontId="26" fillId="2" borderId="7" xfId="0" applyFont="1" applyFill="1" applyBorder="1" applyAlignment="1" applyProtection="1">
      <alignment horizontal="justify" vertical="center" wrapText="1"/>
      <protection locked="0"/>
    </xf>
    <xf numFmtId="49" fontId="22" fillId="2" borderId="21"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justify" vertical="center" wrapText="1" shrinkToFit="1"/>
      <protection locked="0"/>
    </xf>
    <xf numFmtId="0" fontId="25"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4" fillId="2" borderId="10" xfId="0" applyFont="1" applyFill="1" applyBorder="1" applyAlignment="1" applyProtection="1">
      <alignment horizontal="center" vertical="center" wrapText="1"/>
      <protection locked="0"/>
    </xf>
    <xf numFmtId="0" fontId="28" fillId="2" borderId="0" xfId="0" applyFont="1" applyFill="1" applyAlignment="1" applyProtection="1">
      <alignment vertical="center" wrapText="1"/>
      <protection locked="0"/>
    </xf>
    <xf numFmtId="4" fontId="24" fillId="2" borderId="9" xfId="0" applyNumberFormat="1" applyFont="1" applyFill="1" applyBorder="1" applyAlignment="1" applyProtection="1">
      <alignment horizontal="center" vertical="top"/>
      <protection locked="0"/>
    </xf>
    <xf numFmtId="49" fontId="30" fillId="2" borderId="19" xfId="0" applyNumberFormat="1" applyFont="1" applyFill="1" applyBorder="1" applyAlignment="1" applyProtection="1">
      <alignment vertical="center" wrapText="1"/>
      <protection locked="0"/>
    </xf>
    <xf numFmtId="0" fontId="30" fillId="2" borderId="3" xfId="0" applyFont="1" applyFill="1" applyBorder="1" applyAlignment="1" applyProtection="1">
      <alignment horizontal="justify" vertical="center" wrapText="1"/>
      <protection locked="0"/>
    </xf>
    <xf numFmtId="0" fontId="27" fillId="2" borderId="9"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wrapText="1"/>
    </xf>
    <xf numFmtId="2" fontId="25" fillId="2" borderId="0" xfId="0" applyNumberFormat="1" applyFont="1" applyFill="1" applyAlignment="1" applyProtection="1">
      <alignment vertical="center" wrapText="1"/>
      <protection locked="0"/>
    </xf>
    <xf numFmtId="49" fontId="30" fillId="2" borderId="0" xfId="0" applyNumberFormat="1" applyFont="1" applyFill="1" applyAlignment="1" applyProtection="1">
      <alignment horizontal="center" vertical="center" wrapText="1"/>
      <protection locked="0"/>
    </xf>
    <xf numFmtId="0" fontId="26" fillId="2" borderId="22" xfId="0" applyFont="1" applyFill="1" applyBorder="1" applyAlignment="1" applyProtection="1">
      <alignment horizontal="justify" vertical="center" wrapText="1"/>
      <protection locked="0"/>
    </xf>
    <xf numFmtId="0" fontId="22" fillId="2" borderId="0" xfId="0" applyFont="1" applyFill="1" applyAlignment="1" applyProtection="1">
      <alignment horizontal="center"/>
      <protection locked="0"/>
    </xf>
    <xf numFmtId="0" fontId="26" fillId="2" borderId="0" xfId="0" applyFont="1" applyFill="1" applyAlignment="1" applyProtection="1">
      <alignment horizontal="justify" vertical="center" wrapText="1"/>
      <protection locked="0"/>
    </xf>
    <xf numFmtId="165" fontId="26" fillId="2" borderId="0" xfId="0" applyNumberFormat="1" applyFont="1" applyFill="1" applyAlignment="1" applyProtection="1">
      <alignment horizontal="center" vertical="center" wrapText="1"/>
      <protection locked="0"/>
    </xf>
    <xf numFmtId="0" fontId="26" fillId="2" borderId="2" xfId="0" applyFont="1" applyFill="1" applyBorder="1" applyAlignment="1" applyProtection="1">
      <alignment vertical="center" wrapText="1"/>
      <protection locked="0"/>
    </xf>
    <xf numFmtId="0" fontId="26" fillId="2" borderId="2" xfId="0" applyFont="1" applyFill="1" applyBorder="1" applyAlignment="1" applyProtection="1">
      <alignment horizontal="left" vertical="center" wrapText="1"/>
      <protection locked="0"/>
    </xf>
    <xf numFmtId="0" fontId="26" fillId="2" borderId="24" xfId="0" applyFont="1" applyFill="1" applyBorder="1" applyAlignment="1" applyProtection="1">
      <alignment vertical="center" wrapText="1"/>
      <protection locked="0"/>
    </xf>
    <xf numFmtId="0" fontId="26" fillId="2" borderId="24" xfId="0" applyFont="1" applyFill="1" applyBorder="1" applyAlignment="1" applyProtection="1">
      <alignment horizontal="right" vertical="center" wrapText="1"/>
      <protection locked="0"/>
    </xf>
    <xf numFmtId="0" fontId="5" fillId="2" borderId="0" xfId="0" applyFont="1" applyFill="1" applyAlignment="1">
      <alignment horizontal="justify" vertical="top" wrapText="1"/>
    </xf>
    <xf numFmtId="0" fontId="6" fillId="2" borderId="0" xfId="0" applyFont="1" applyFill="1" applyAlignment="1">
      <alignment vertical="center"/>
    </xf>
    <xf numFmtId="165" fontId="22" fillId="2" borderId="0" xfId="0" applyNumberFormat="1" applyFont="1" applyFill="1" applyProtection="1">
      <protection locked="0"/>
    </xf>
    <xf numFmtId="167" fontId="26" fillId="2" borderId="2" xfId="0" applyNumberFormat="1" applyFont="1" applyFill="1" applyBorder="1" applyAlignment="1" applyProtection="1">
      <alignment vertical="center" wrapText="1"/>
      <protection locked="0"/>
    </xf>
    <xf numFmtId="167" fontId="26" fillId="2" borderId="0" xfId="0" applyNumberFormat="1" applyFont="1" applyFill="1" applyAlignment="1">
      <alignment vertical="center" wrapText="1"/>
    </xf>
    <xf numFmtId="167" fontId="26" fillId="2" borderId="25" xfId="0" applyNumberFormat="1" applyFont="1" applyFill="1" applyBorder="1" applyAlignment="1" applyProtection="1">
      <alignment vertical="center" wrapText="1"/>
      <protection locked="0"/>
    </xf>
    <xf numFmtId="0" fontId="5" fillId="2" borderId="0" xfId="0" applyFont="1" applyFill="1"/>
    <xf numFmtId="0" fontId="3"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3" fillId="2" borderId="16" xfId="0" applyFont="1" applyFill="1" applyBorder="1" applyAlignment="1">
      <alignment vertical="center" wrapText="1"/>
    </xf>
    <xf numFmtId="0" fontId="1" fillId="2" borderId="16" xfId="0" applyFont="1" applyFill="1" applyBorder="1" applyAlignment="1">
      <alignment vertical="center" wrapText="1"/>
    </xf>
    <xf numFmtId="0" fontId="1" fillId="2" borderId="0" xfId="0" applyFont="1" applyFill="1" applyAlignment="1">
      <alignment vertical="center" wrapText="1"/>
    </xf>
    <xf numFmtId="0" fontId="13" fillId="2" borderId="16" xfId="0" applyFont="1" applyFill="1" applyBorder="1" applyAlignment="1">
      <alignment vertical="center" wrapText="1"/>
    </xf>
    <xf numFmtId="0" fontId="13" fillId="2" borderId="0" xfId="0" applyFont="1" applyFill="1" applyAlignment="1">
      <alignment vertical="center" wrapText="1"/>
    </xf>
    <xf numFmtId="0" fontId="12" fillId="2" borderId="16" xfId="0" applyFont="1" applyFill="1" applyBorder="1" applyAlignment="1">
      <alignment vertical="center" wrapText="1"/>
    </xf>
    <xf numFmtId="0" fontId="12" fillId="2" borderId="0" xfId="0" applyFont="1" applyFill="1" applyAlignment="1">
      <alignment vertical="center" wrapText="1"/>
    </xf>
    <xf numFmtId="4" fontId="8" fillId="2" borderId="9" xfId="0" applyNumberFormat="1" applyFont="1" applyFill="1" applyBorder="1" applyAlignment="1" applyProtection="1">
      <alignment horizontal="center" vertical="center" wrapText="1"/>
      <protection locked="0"/>
    </xf>
    <xf numFmtId="2" fontId="8" fillId="2" borderId="9" xfId="0" applyNumberFormat="1" applyFont="1" applyFill="1" applyBorder="1" applyAlignment="1" applyProtection="1">
      <alignment horizontal="center" vertical="center" wrapText="1"/>
      <protection locked="0"/>
    </xf>
    <xf numFmtId="0" fontId="23" fillId="2" borderId="0" xfId="0" applyFont="1" applyFill="1" applyAlignment="1">
      <alignment vertical="center"/>
    </xf>
    <xf numFmtId="0" fontId="24" fillId="2" borderId="9" xfId="0" applyFont="1" applyFill="1" applyBorder="1" applyAlignment="1" applyProtection="1">
      <alignment horizontal="center" vertical="top"/>
      <protection locked="0"/>
    </xf>
    <xf numFmtId="49" fontId="22" fillId="2" borderId="23" xfId="0" applyNumberFormat="1" applyFont="1" applyFill="1" applyBorder="1" applyAlignment="1">
      <alignment horizontal="left" vertical="center"/>
    </xf>
    <xf numFmtId="49" fontId="22" fillId="2" borderId="23"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49" fontId="26" fillId="2" borderId="26" xfId="0" applyNumberFormat="1" applyFont="1" applyFill="1" applyBorder="1" applyAlignment="1" applyProtection="1">
      <alignment horizontal="left" vertical="center"/>
      <protection locked="0"/>
    </xf>
    <xf numFmtId="49" fontId="26" fillId="2" borderId="5" xfId="0" applyNumberFormat="1" applyFont="1" applyFill="1" applyBorder="1" applyAlignment="1" applyProtection="1">
      <alignment horizontal="left" vertical="center"/>
      <protection locked="0"/>
    </xf>
    <xf numFmtId="0" fontId="26" fillId="2" borderId="2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49" fontId="26" fillId="2" borderId="5" xfId="0" applyNumberFormat="1" applyFont="1" applyFill="1" applyBorder="1" applyAlignment="1" applyProtection="1">
      <alignment horizontal="center" vertical="center"/>
      <protection locked="0"/>
    </xf>
    <xf numFmtId="49" fontId="26" fillId="2" borderId="1" xfId="0" applyNumberFormat="1" applyFont="1" applyFill="1" applyBorder="1" applyAlignment="1" applyProtection="1">
      <alignment horizontal="center" vertical="center"/>
      <protection locked="0"/>
    </xf>
    <xf numFmtId="10" fontId="26" fillId="2" borderId="2" xfId="0" applyNumberFormat="1" applyFont="1" applyFill="1" applyBorder="1" applyAlignment="1" applyProtection="1">
      <alignment horizontal="center" vertical="center"/>
      <protection locked="0"/>
    </xf>
    <xf numFmtId="49" fontId="24" fillId="2" borderId="9" xfId="0" applyNumberFormat="1" applyFont="1" applyFill="1" applyBorder="1" applyAlignment="1" applyProtection="1">
      <alignment horizontal="center" vertical="center" wrapText="1"/>
      <protection locked="0"/>
    </xf>
    <xf numFmtId="1" fontId="3" fillId="2" borderId="0" xfId="0" applyNumberFormat="1" applyFont="1" applyFill="1" applyAlignment="1">
      <alignment vertical="center" wrapText="1"/>
    </xf>
    <xf numFmtId="2" fontId="3" fillId="2" borderId="0" xfId="0" applyNumberFormat="1" applyFont="1" applyFill="1" applyAlignment="1">
      <alignment vertical="center" wrapText="1"/>
    </xf>
    <xf numFmtId="0" fontId="14"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justify" vertical="center" wrapText="1"/>
      <protection locked="0"/>
    </xf>
    <xf numFmtId="49" fontId="7" fillId="2" borderId="10"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49" fontId="23" fillId="2" borderId="0" xfId="0" applyNumberFormat="1" applyFont="1" applyFill="1"/>
    <xf numFmtId="0" fontId="5" fillId="2" borderId="0" xfId="0" applyFont="1" applyFill="1" applyAlignment="1">
      <alignment horizontal="center"/>
    </xf>
    <xf numFmtId="0" fontId="23" fillId="2" borderId="0" xfId="0" applyFont="1" applyFill="1" applyAlignment="1">
      <alignment horizontal="justify" wrapText="1"/>
    </xf>
    <xf numFmtId="0" fontId="25" fillId="2" borderId="0" xfId="0" applyFont="1" applyFill="1" applyAlignment="1">
      <alignment horizontal="center"/>
    </xf>
    <xf numFmtId="4" fontId="23" fillId="2" borderId="0" xfId="0" applyNumberFormat="1" applyFont="1" applyFill="1" applyAlignment="1">
      <alignment vertical="center"/>
    </xf>
    <xf numFmtId="0" fontId="22" fillId="2" borderId="0" xfId="0" applyFont="1" applyFill="1" applyAlignment="1">
      <alignment horizontal="center"/>
    </xf>
    <xf numFmtId="10" fontId="26" fillId="2" borderId="2" xfId="0" applyNumberFormat="1" applyFont="1" applyFill="1" applyBorder="1" applyAlignment="1" applyProtection="1">
      <alignment horizontal="right" vertical="center" wrapText="1"/>
      <protection locked="0"/>
    </xf>
    <xf numFmtId="165" fontId="26" fillId="2" borderId="23" xfId="0" applyNumberFormat="1" applyFont="1" applyFill="1" applyBorder="1" applyAlignment="1" applyProtection="1">
      <alignment horizontal="center" vertical="center" wrapText="1"/>
      <protection locked="0"/>
    </xf>
    <xf numFmtId="0" fontId="0" fillId="2" borderId="0" xfId="0" applyFill="1"/>
    <xf numFmtId="4" fontId="3" fillId="2" borderId="2" xfId="0" applyNumberFormat="1" applyFont="1" applyFill="1" applyBorder="1" applyAlignment="1">
      <alignment horizontal="center" vertical="center"/>
    </xf>
    <xf numFmtId="10" fontId="3"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0" fontId="4" fillId="2" borderId="3" xfId="0" applyFont="1" applyFill="1" applyBorder="1" applyAlignment="1">
      <alignment vertical="center"/>
    </xf>
    <xf numFmtId="4" fontId="20" fillId="2" borderId="3" xfId="2" applyNumberFormat="1" applyFont="1" applyFill="1" applyBorder="1" applyAlignment="1">
      <alignment horizontal="center" vertical="center"/>
    </xf>
    <xf numFmtId="10" fontId="20" fillId="2" borderId="3" xfId="1" applyNumberFormat="1" applyFont="1" applyFill="1" applyBorder="1" applyAlignment="1">
      <alignment horizontal="center" vertical="center"/>
    </xf>
    <xf numFmtId="10" fontId="20" fillId="2" borderId="3" xfId="1" applyNumberFormat="1"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xf>
    <xf numFmtId="10" fontId="20" fillId="2" borderId="2" xfId="1" applyNumberFormat="1" applyFont="1" applyFill="1" applyBorder="1" applyAlignment="1">
      <alignment vertical="center"/>
    </xf>
    <xf numFmtId="4" fontId="20" fillId="2" borderId="2" xfId="2" applyNumberFormat="1" applyFont="1" applyFill="1" applyBorder="1" applyAlignment="1">
      <alignment horizontal="center" vertical="center"/>
    </xf>
    <xf numFmtId="10" fontId="20" fillId="2" borderId="2" xfId="1" applyNumberFormat="1" applyFont="1" applyFill="1" applyBorder="1" applyAlignment="1">
      <alignment horizontal="center" vertical="center"/>
    </xf>
    <xf numFmtId="4" fontId="21" fillId="2" borderId="2" xfId="2"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10" fontId="23" fillId="2" borderId="2" xfId="1" applyNumberFormat="1" applyFont="1" applyFill="1" applyBorder="1" applyAlignment="1">
      <alignment vertical="center"/>
    </xf>
    <xf numFmtId="49" fontId="22" fillId="2" borderId="7" xfId="0" applyNumberFormat="1" applyFont="1" applyFill="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0" fontId="25" fillId="2" borderId="3" xfId="0" applyFont="1" applyFill="1" applyBorder="1" applyAlignment="1" applyProtection="1">
      <alignment horizontal="justify" vertical="center" wrapText="1"/>
      <protection locked="0"/>
    </xf>
    <xf numFmtId="0" fontId="24" fillId="2" borderId="3" xfId="0" applyFont="1" applyFill="1" applyBorder="1" applyAlignment="1" applyProtection="1">
      <alignment horizontal="center" vertical="center" wrapText="1"/>
      <protection locked="0"/>
    </xf>
    <xf numFmtId="165" fontId="24" fillId="2" borderId="3" xfId="0" applyNumberFormat="1" applyFont="1" applyFill="1" applyBorder="1" applyAlignment="1" applyProtection="1">
      <alignment horizontal="center" vertical="center" wrapText="1"/>
      <protection locked="0"/>
    </xf>
    <xf numFmtId="0" fontId="22" fillId="2" borderId="7" xfId="0" applyFont="1" applyFill="1" applyBorder="1" applyAlignment="1">
      <alignment horizontal="justify" vertical="center" wrapText="1"/>
    </xf>
    <xf numFmtId="0" fontId="25" fillId="2" borderId="5" xfId="0" applyFont="1" applyFill="1" applyBorder="1" applyAlignment="1" applyProtection="1">
      <alignment horizontal="justify" vertical="center" wrapText="1"/>
      <protection locked="0"/>
    </xf>
    <xf numFmtId="2" fontId="22" fillId="2" borderId="7" xfId="0" applyNumberFormat="1" applyFont="1" applyFill="1" applyBorder="1" applyAlignment="1" applyProtection="1">
      <alignment horizontal="justify" vertical="center" wrapText="1"/>
      <protection locked="0"/>
    </xf>
    <xf numFmtId="2" fontId="25" fillId="2" borderId="3" xfId="0" applyNumberFormat="1" applyFont="1" applyFill="1" applyBorder="1" applyAlignment="1" applyProtection="1">
      <alignment horizontal="justify" vertical="center" wrapText="1"/>
      <protection locked="0"/>
    </xf>
    <xf numFmtId="2" fontId="24" fillId="2" borderId="3" xfId="0" applyNumberFormat="1" applyFont="1" applyFill="1" applyBorder="1" applyAlignment="1" applyProtection="1">
      <alignment horizontal="center" vertical="center" wrapText="1"/>
      <protection locked="0"/>
    </xf>
    <xf numFmtId="165" fontId="26" fillId="2" borderId="17" xfId="0" applyNumberFormat="1" applyFont="1" applyFill="1" applyBorder="1" applyAlignment="1" applyProtection="1">
      <alignment horizontal="center" vertical="center" wrapText="1"/>
      <protection locked="0"/>
    </xf>
    <xf numFmtId="0" fontId="22" fillId="2" borderId="22" xfId="0" applyFont="1" applyFill="1" applyBorder="1" applyAlignment="1" applyProtection="1">
      <alignment horizontal="justify" vertical="center" wrapText="1"/>
      <protection locked="0"/>
    </xf>
    <xf numFmtId="0" fontId="24" fillId="2" borderId="27" xfId="0" applyFont="1" applyFill="1" applyBorder="1" applyAlignment="1" applyProtection="1">
      <alignment horizontal="center" vertical="center" wrapText="1"/>
      <protection locked="0"/>
    </xf>
    <xf numFmtId="166" fontId="24" fillId="2" borderId="7" xfId="0" applyNumberFormat="1" applyFont="1" applyFill="1" applyBorder="1" applyAlignment="1" applyProtection="1">
      <alignment horizontal="center" vertical="center" wrapText="1"/>
      <protection locked="0"/>
    </xf>
    <xf numFmtId="166" fontId="24" fillId="2" borderId="3" xfId="0" applyNumberFormat="1" applyFont="1" applyFill="1" applyBorder="1" applyAlignment="1" applyProtection="1">
      <alignment horizontal="center" vertical="center" wrapText="1"/>
      <protection locked="0"/>
    </xf>
    <xf numFmtId="49" fontId="22" fillId="2" borderId="31" xfId="0" applyNumberFormat="1" applyFont="1" applyFill="1" applyBorder="1" applyAlignment="1" applyProtection="1">
      <alignment horizontal="center" vertical="center" wrapText="1"/>
      <protection locked="0"/>
    </xf>
    <xf numFmtId="0" fontId="22" fillId="2" borderId="30" xfId="0" applyFont="1" applyFill="1" applyBorder="1" applyAlignment="1" applyProtection="1">
      <alignment horizontal="justify" vertical="center" wrapText="1"/>
      <protection locked="0"/>
    </xf>
    <xf numFmtId="165" fontId="24" fillId="2" borderId="22" xfId="0" applyNumberFormat="1" applyFont="1" applyFill="1" applyBorder="1" applyAlignment="1" applyProtection="1">
      <alignment horizontal="center" vertical="center" wrapText="1"/>
      <protection locked="0"/>
    </xf>
    <xf numFmtId="49" fontId="22" fillId="2" borderId="32" xfId="0" applyNumberFormat="1" applyFont="1" applyFill="1" applyBorder="1" applyAlignment="1" applyProtection="1">
      <alignment horizontal="center" vertical="center" wrapText="1"/>
      <protection locked="0"/>
    </xf>
    <xf numFmtId="165" fontId="24" fillId="2" borderId="17" xfId="0" applyNumberFormat="1"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23"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49" fontId="26" fillId="2" borderId="26" xfId="0" applyNumberFormat="1" applyFont="1" applyFill="1" applyBorder="1" applyAlignment="1" applyProtection="1">
      <alignment horizontal="left" vertical="center"/>
      <protection locked="0"/>
    </xf>
    <xf numFmtId="49" fontId="26" fillId="2" borderId="5" xfId="0" applyNumberFormat="1" applyFont="1" applyFill="1" applyBorder="1" applyAlignment="1" applyProtection="1">
      <alignment horizontal="left" vertical="center"/>
      <protection locked="0"/>
    </xf>
    <xf numFmtId="0" fontId="26" fillId="2" borderId="2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49" fontId="26" fillId="2" borderId="5" xfId="0" applyNumberFormat="1" applyFont="1" applyFill="1" applyBorder="1" applyAlignment="1" applyProtection="1">
      <alignment horizontal="center" vertical="center"/>
      <protection locked="0"/>
    </xf>
    <xf numFmtId="49" fontId="26" fillId="2" borderId="28" xfId="0" applyNumberFormat="1" applyFont="1" applyFill="1" applyBorder="1" applyAlignment="1" applyProtection="1">
      <alignment horizontal="left" vertical="center"/>
      <protection locked="0"/>
    </xf>
    <xf numFmtId="49" fontId="26" fillId="2" borderId="23" xfId="0" applyNumberFormat="1" applyFont="1" applyFill="1" applyBorder="1" applyAlignment="1" applyProtection="1">
      <alignment horizontal="left" vertical="center"/>
      <protection locked="0"/>
    </xf>
    <xf numFmtId="49" fontId="26" fillId="2" borderId="8" xfId="0" applyNumberFormat="1" applyFont="1" applyFill="1" applyBorder="1" applyAlignment="1" applyProtection="1">
      <alignment horizontal="center" vertical="center"/>
      <protection locked="0"/>
    </xf>
    <xf numFmtId="49" fontId="26" fillId="2" borderId="19" xfId="0" applyNumberFormat="1"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4" fontId="26" fillId="2" borderId="1" xfId="2" applyNumberFormat="1" applyFont="1" applyFill="1" applyBorder="1" applyAlignment="1" applyProtection="1">
      <alignment horizontal="center" vertical="center"/>
      <protection locked="0"/>
    </xf>
    <xf numFmtId="4" fontId="26" fillId="2" borderId="23" xfId="2" applyNumberFormat="1" applyFont="1" applyFill="1" applyBorder="1" applyAlignment="1" applyProtection="1">
      <alignment horizontal="center" vertical="center"/>
      <protection locked="0"/>
    </xf>
    <xf numFmtId="0" fontId="26" fillId="2" borderId="1"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right" vertical="center" wrapText="1"/>
      <protection locked="0"/>
    </xf>
    <xf numFmtId="0" fontId="26" fillId="2" borderId="23" xfId="0" applyFont="1" applyFill="1" applyBorder="1" applyAlignment="1" applyProtection="1">
      <alignment horizontal="right" vertical="center" wrapText="1"/>
      <protection locked="0"/>
    </xf>
    <xf numFmtId="0" fontId="26" fillId="2" borderId="12"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center" vertical="top" wrapText="1"/>
      <protection locked="0"/>
    </xf>
    <xf numFmtId="0" fontId="26" fillId="2" borderId="12"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6" fillId="2" borderId="3" xfId="0" applyFont="1" applyFill="1" applyBorder="1" applyAlignment="1" applyProtection="1">
      <alignment horizontal="left" vertical="center" wrapText="1"/>
      <protection locked="0"/>
    </xf>
    <xf numFmtId="49" fontId="22" fillId="2" borderId="1" xfId="0" applyNumberFormat="1" applyFont="1" applyFill="1" applyBorder="1" applyAlignment="1">
      <alignment horizontal="left" vertical="center"/>
    </xf>
    <xf numFmtId="49" fontId="22" fillId="2" borderId="23" xfId="0" applyNumberFormat="1" applyFont="1" applyFill="1" applyBorder="1" applyAlignment="1">
      <alignment horizontal="left" vertical="center"/>
    </xf>
    <xf numFmtId="49" fontId="22" fillId="2" borderId="12" xfId="0" applyNumberFormat="1" applyFont="1" applyFill="1" applyBorder="1" applyAlignment="1">
      <alignment horizontal="left" vertical="center"/>
    </xf>
    <xf numFmtId="10" fontId="3" fillId="2" borderId="2" xfId="1" applyNumberFormat="1" applyFont="1" applyFill="1" applyBorder="1" applyAlignment="1">
      <alignment horizontal="center" vertical="center"/>
    </xf>
    <xf numFmtId="0" fontId="3" fillId="2" borderId="2" xfId="0" applyFont="1" applyFill="1" applyBorder="1" applyAlignment="1">
      <alignment horizontal="center" vertical="center"/>
    </xf>
    <xf numFmtId="10" fontId="1" fillId="2" borderId="1" xfId="1" applyNumberFormat="1" applyFont="1" applyFill="1" applyBorder="1" applyAlignment="1">
      <alignment horizontal="center" vertical="center"/>
    </xf>
    <xf numFmtId="10" fontId="1" fillId="2" borderId="23" xfId="1" applyNumberFormat="1" applyFont="1" applyFill="1" applyBorder="1" applyAlignment="1">
      <alignment horizontal="center" vertical="center"/>
    </xf>
    <xf numFmtId="0" fontId="0" fillId="2" borderId="12" xfId="0" applyFill="1" applyBorder="1" applyAlignment="1">
      <alignment vertical="center"/>
    </xf>
    <xf numFmtId="49" fontId="22" fillId="2" borderId="1" xfId="0" applyNumberFormat="1" applyFont="1" applyFill="1" applyBorder="1" applyAlignment="1">
      <alignment horizontal="center" vertical="center" wrapText="1"/>
    </xf>
    <xf numFmtId="49" fontId="22" fillId="2" borderId="23"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xf>
    <xf numFmtId="0" fontId="21" fillId="2" borderId="1"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12" xfId="0" applyFont="1" applyFill="1" applyBorder="1" applyAlignment="1">
      <alignment horizontal="left" vertical="center"/>
    </xf>
    <xf numFmtId="0" fontId="2"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7"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1" fillId="2" borderId="2" xfId="0" applyFont="1" applyFill="1" applyBorder="1" applyAlignment="1">
      <alignment horizontal="center" vertical="center"/>
    </xf>
    <xf numFmtId="0" fontId="0" fillId="2" borderId="30" xfId="0" applyFill="1" applyBorder="1"/>
    <xf numFmtId="0" fontId="0" fillId="2" borderId="22" xfId="0" applyFill="1" applyBorder="1"/>
    <xf numFmtId="0" fontId="0" fillId="2" borderId="0" xfId="0" applyFill="1" applyBorder="1"/>
    <xf numFmtId="0" fontId="0" fillId="2" borderId="13" xfId="0" applyFill="1" applyBorder="1"/>
    <xf numFmtId="0" fontId="0" fillId="2" borderId="0" xfId="0" applyFill="1" applyBorder="1" applyAlignment="1">
      <alignment vertical="center"/>
    </xf>
    <xf numFmtId="0" fontId="0" fillId="2" borderId="5" xfId="0" applyFill="1" applyBorder="1"/>
    <xf numFmtId="0" fontId="0" fillId="2" borderId="17" xfId="0" applyFill="1" applyBorder="1"/>
  </cellXfs>
  <cellStyles count="3">
    <cellStyle name="Normal" xfId="0" builtinId="0"/>
    <cellStyle name="Porcentagem" xfId="1" builtinId="5"/>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44100" name="Group 1">
          <a:extLst>
            <a:ext uri="{FF2B5EF4-FFF2-40B4-BE49-F238E27FC236}">
              <a16:creationId xmlns:a16="http://schemas.microsoft.com/office/drawing/2014/main" id="{00000000-0008-0000-0000-000044AC0000}"/>
            </a:ext>
          </a:extLst>
        </xdr:cNvPr>
        <xdr:cNvGrpSpPr>
          <a:grpSpLocks/>
        </xdr:cNvGrpSpPr>
      </xdr:nvGrpSpPr>
      <xdr:grpSpPr bwMode="auto">
        <a:xfrm>
          <a:off x="0" y="0"/>
          <a:ext cx="768145" cy="624758"/>
          <a:chOff x="0" y="0"/>
          <a:chExt cx="879" cy="701"/>
        </a:xfrm>
      </xdr:grpSpPr>
      <xdr:sp macro="" textlink="">
        <xdr:nvSpPr>
          <xdr:cNvPr id="44105" name="Rectangle 2">
            <a:extLst>
              <a:ext uri="{FF2B5EF4-FFF2-40B4-BE49-F238E27FC236}">
                <a16:creationId xmlns:a16="http://schemas.microsoft.com/office/drawing/2014/main" id="{00000000-0008-0000-0000-000049AC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106" name="Picture 3">
            <a:extLst>
              <a:ext uri="{FF2B5EF4-FFF2-40B4-BE49-F238E27FC236}">
                <a16:creationId xmlns:a16="http://schemas.microsoft.com/office/drawing/2014/main" id="{00000000-0008-0000-0000-00004AA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44107" name="Rectangle 4">
            <a:extLst>
              <a:ext uri="{FF2B5EF4-FFF2-40B4-BE49-F238E27FC236}">
                <a16:creationId xmlns:a16="http://schemas.microsoft.com/office/drawing/2014/main" id="{00000000-0008-0000-0000-00004BAC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44101" name="Group 1">
          <a:extLst>
            <a:ext uri="{FF2B5EF4-FFF2-40B4-BE49-F238E27FC236}">
              <a16:creationId xmlns:a16="http://schemas.microsoft.com/office/drawing/2014/main" id="{00000000-0008-0000-0000-000045AC0000}"/>
            </a:ext>
          </a:extLst>
        </xdr:cNvPr>
        <xdr:cNvGrpSpPr>
          <a:grpSpLocks/>
        </xdr:cNvGrpSpPr>
      </xdr:nvGrpSpPr>
      <xdr:grpSpPr bwMode="auto">
        <a:xfrm>
          <a:off x="0" y="0"/>
          <a:ext cx="768145" cy="624758"/>
          <a:chOff x="0" y="0"/>
          <a:chExt cx="879" cy="701"/>
        </a:xfrm>
      </xdr:grpSpPr>
      <xdr:sp macro="" textlink="">
        <xdr:nvSpPr>
          <xdr:cNvPr id="44102" name="Rectangle 2">
            <a:extLst>
              <a:ext uri="{FF2B5EF4-FFF2-40B4-BE49-F238E27FC236}">
                <a16:creationId xmlns:a16="http://schemas.microsoft.com/office/drawing/2014/main" id="{00000000-0008-0000-0000-000046AC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103" name="Picture 3">
            <a:extLst>
              <a:ext uri="{FF2B5EF4-FFF2-40B4-BE49-F238E27FC236}">
                <a16:creationId xmlns:a16="http://schemas.microsoft.com/office/drawing/2014/main" id="{00000000-0008-0000-0000-000047A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44104" name="Rectangle 4">
            <a:extLst>
              <a:ext uri="{FF2B5EF4-FFF2-40B4-BE49-F238E27FC236}">
                <a16:creationId xmlns:a16="http://schemas.microsoft.com/office/drawing/2014/main" id="{00000000-0008-0000-0000-000048AC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ÊNIO-EM ---"/>
      <sheetName val="CRONOGRAMA"/>
    </sheetNames>
    <sheetDataSet>
      <sheetData sheetId="0">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791">
          <cell r="B791" t="str">
            <v>VIDROS</v>
          </cell>
        </row>
        <row r="804">
          <cell r="B804" t="str">
            <v>PINTURA</v>
          </cell>
        </row>
        <row r="838">
          <cell r="B838" t="str">
            <v>BANCADAS, PRATELEIRAS E DIVISÓRIAS</v>
          </cell>
        </row>
        <row r="872">
          <cell r="B872" t="str">
            <v>DIVERSOS</v>
          </cell>
        </row>
        <row r="914">
          <cell r="B914" t="str">
            <v>QUADRA</v>
          </cell>
        </row>
        <row r="967">
          <cell r="B967" t="str">
            <v>FOSSAS, FILTROS, CAIXAS E SUMIDOUROS</v>
          </cell>
        </row>
        <row r="985">
          <cell r="B985" t="str">
            <v>LIMPEZA</v>
          </cell>
        </row>
        <row r="998">
          <cell r="B998" t="str">
            <v>DETECÇÃO, COMBATE E PREVENÇÃO A INCÊNDIO</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53"/>
  <sheetViews>
    <sheetView view="pageBreakPreview" topLeftCell="A1595" zoomScale="93" zoomScaleNormal="93" zoomScaleSheetLayoutView="93" workbookViewId="0">
      <selection activeCell="L1686" sqref="L1686"/>
    </sheetView>
  </sheetViews>
  <sheetFormatPr defaultColWidth="8.42578125" defaultRowHeight="18" x14ac:dyDescent="0.25"/>
  <cols>
    <col min="1" max="1" width="11.5703125" style="195" customWidth="1"/>
    <col min="2" max="2" width="96.85546875" style="197" customWidth="1"/>
    <col min="3" max="3" width="12.7109375" style="154" customWidth="1"/>
    <col min="4" max="4" width="12" style="10" bestFit="1" customWidth="1"/>
    <col min="5" max="5" width="19.85546875" style="9" customWidth="1"/>
    <col min="6" max="6" width="22.7109375" style="10" customWidth="1"/>
    <col min="7" max="7" width="21" style="200" customWidth="1"/>
    <col min="8" max="8" width="24" style="198" customWidth="1"/>
    <col min="9" max="9" width="17" style="11" customWidth="1"/>
    <col min="10" max="11" width="8.42578125" style="3"/>
    <col min="12" max="12" width="13.7109375" style="3" bestFit="1" customWidth="1"/>
    <col min="13" max="13" width="11.28515625" style="3" customWidth="1"/>
    <col min="14" max="16384" width="8.42578125" style="3"/>
  </cols>
  <sheetData>
    <row r="1" spans="1:20" ht="50.1" customHeight="1" x14ac:dyDescent="0.25">
      <c r="A1" s="12"/>
      <c r="B1" s="251" t="s">
        <v>0</v>
      </c>
      <c r="C1" s="252"/>
      <c r="D1" s="252"/>
      <c r="E1" s="252"/>
      <c r="F1" s="252"/>
      <c r="G1" s="252"/>
      <c r="H1" s="252"/>
      <c r="I1" s="253"/>
    </row>
    <row r="2" spans="1:20" s="4" customFormat="1" ht="24.95" customHeight="1" x14ac:dyDescent="0.3">
      <c r="A2" s="254" t="s">
        <v>1725</v>
      </c>
      <c r="B2" s="255"/>
      <c r="C2" s="256" t="s">
        <v>1</v>
      </c>
      <c r="D2" s="257"/>
      <c r="E2" s="13"/>
      <c r="F2" s="14" t="s">
        <v>2</v>
      </c>
      <c r="G2" s="258" t="s">
        <v>1719</v>
      </c>
      <c r="H2" s="258"/>
      <c r="I2" s="258"/>
    </row>
    <row r="3" spans="1:20" s="4" customFormat="1" ht="24.95" customHeight="1" x14ac:dyDescent="0.3">
      <c r="A3" s="179" t="s">
        <v>1757</v>
      </c>
      <c r="B3" s="180"/>
      <c r="C3" s="181"/>
      <c r="D3" s="182"/>
      <c r="E3" s="13"/>
      <c r="F3" s="183"/>
      <c r="G3" s="183"/>
      <c r="H3" s="183"/>
      <c r="I3" s="183"/>
    </row>
    <row r="4" spans="1:20" s="4" customFormat="1" ht="24.95" customHeight="1" x14ac:dyDescent="0.3">
      <c r="A4" s="259" t="s">
        <v>1722</v>
      </c>
      <c r="B4" s="260"/>
      <c r="C4" s="184" t="s">
        <v>3</v>
      </c>
      <c r="D4" s="185">
        <v>0.02</v>
      </c>
      <c r="E4" s="15" t="s">
        <v>4</v>
      </c>
      <c r="F4" s="260" t="s">
        <v>1723</v>
      </c>
      <c r="G4" s="260"/>
      <c r="H4" s="260"/>
      <c r="I4" s="260"/>
    </row>
    <row r="5" spans="1:20" ht="26.25" customHeight="1" x14ac:dyDescent="0.25">
      <c r="A5" s="261" t="s">
        <v>5</v>
      </c>
      <c r="B5" s="263" t="s">
        <v>6</v>
      </c>
      <c r="C5" s="263" t="s">
        <v>7</v>
      </c>
      <c r="D5" s="265" t="s">
        <v>8</v>
      </c>
      <c r="E5" s="266"/>
      <c r="F5" s="16">
        <f>F1683</f>
        <v>4365820.8386189202</v>
      </c>
      <c r="G5" s="248" t="s">
        <v>9</v>
      </c>
      <c r="H5" s="248"/>
      <c r="I5" s="248"/>
    </row>
    <row r="6" spans="1:20" s="5" customFormat="1" ht="18.75" x14ac:dyDescent="0.2">
      <c r="A6" s="262"/>
      <c r="B6" s="264"/>
      <c r="C6" s="264"/>
      <c r="D6" s="17" t="s">
        <v>10</v>
      </c>
      <c r="E6" s="18" t="s">
        <v>11</v>
      </c>
      <c r="F6" s="17" t="s">
        <v>12</v>
      </c>
      <c r="G6" s="247" t="s">
        <v>13</v>
      </c>
      <c r="H6" s="248"/>
      <c r="I6" s="248"/>
    </row>
    <row r="7" spans="1:20" s="6" customFormat="1" ht="18.75" x14ac:dyDescent="0.25">
      <c r="A7" s="25" t="s">
        <v>14</v>
      </c>
      <c r="B7" s="123" t="s">
        <v>15</v>
      </c>
      <c r="C7" s="21"/>
      <c r="D7" s="22"/>
      <c r="E7" s="23"/>
      <c r="F7" s="24"/>
      <c r="G7" s="178"/>
      <c r="H7" s="178"/>
      <c r="I7" s="36"/>
      <c r="M7" s="6">
        <v>1.2452000000000001</v>
      </c>
    </row>
    <row r="8" spans="1:20" s="6" customFormat="1" ht="31.5" customHeight="1" x14ac:dyDescent="0.25">
      <c r="A8" s="219" t="s">
        <v>16</v>
      </c>
      <c r="B8" s="191" t="s">
        <v>17</v>
      </c>
      <c r="C8" s="21" t="s">
        <v>18</v>
      </c>
      <c r="D8" s="22">
        <v>2679.14</v>
      </c>
      <c r="E8" s="22">
        <v>7.61</v>
      </c>
      <c r="F8" s="24">
        <f>D8*E8</f>
        <v>20388.255399999998</v>
      </c>
      <c r="G8" s="239" t="s">
        <v>1736</v>
      </c>
      <c r="H8" s="240"/>
      <c r="I8" s="241"/>
      <c r="M8" s="6">
        <v>1.2452000000000001</v>
      </c>
    </row>
    <row r="9" spans="1:20" s="6" customFormat="1" ht="93.75" customHeight="1" x14ac:dyDescent="0.25">
      <c r="A9" s="220"/>
      <c r="B9" s="221" t="s">
        <v>19</v>
      </c>
      <c r="C9" s="222"/>
      <c r="D9" s="106"/>
      <c r="E9" s="106"/>
      <c r="F9" s="223"/>
      <c r="G9" s="242"/>
      <c r="H9" s="243"/>
      <c r="I9" s="244"/>
      <c r="J9" s="7"/>
      <c r="K9" s="7"/>
      <c r="L9" s="7"/>
      <c r="M9" s="6">
        <v>1.2452000000000001</v>
      </c>
      <c r="N9" s="7"/>
      <c r="O9" s="7"/>
      <c r="P9" s="7"/>
      <c r="Q9" s="7"/>
      <c r="R9" s="7"/>
      <c r="S9" s="7"/>
      <c r="T9" s="7"/>
    </row>
    <row r="10" spans="1:20" s="6" customFormat="1" ht="16.5" customHeight="1" x14ac:dyDescent="0.25">
      <c r="A10" s="29"/>
      <c r="B10" s="30"/>
      <c r="C10" s="31"/>
      <c r="D10" s="26"/>
      <c r="E10" s="26"/>
      <c r="F10" s="27"/>
      <c r="G10" s="178"/>
      <c r="H10" s="28"/>
      <c r="I10" s="36"/>
      <c r="M10" s="6">
        <v>1.2452000000000001</v>
      </c>
    </row>
    <row r="11" spans="1:20" s="6" customFormat="1" ht="23.25" customHeight="1" x14ac:dyDescent="0.25">
      <c r="A11" s="29" t="s">
        <v>20</v>
      </c>
      <c r="B11" s="33" t="s">
        <v>21</v>
      </c>
      <c r="C11" s="31" t="s">
        <v>22</v>
      </c>
      <c r="D11" s="26"/>
      <c r="E11" s="26">
        <v>1.05</v>
      </c>
      <c r="F11" s="27">
        <f>D11*E11</f>
        <v>0</v>
      </c>
      <c r="G11" s="178"/>
      <c r="H11" s="28"/>
      <c r="I11" s="54"/>
      <c r="M11" s="6">
        <v>1.2452000000000001</v>
      </c>
    </row>
    <row r="12" spans="1:20" s="6" customFormat="1" ht="49.5" customHeight="1" x14ac:dyDescent="0.25">
      <c r="A12" s="29"/>
      <c r="B12" s="30" t="s">
        <v>23</v>
      </c>
      <c r="C12" s="31"/>
      <c r="D12" s="26"/>
      <c r="E12" s="26"/>
      <c r="F12" s="27"/>
      <c r="G12" s="178"/>
      <c r="H12" s="28"/>
      <c r="I12" s="54"/>
      <c r="M12" s="6">
        <v>1.2452000000000001</v>
      </c>
    </row>
    <row r="13" spans="1:20" s="6" customFormat="1" ht="18.75" x14ac:dyDescent="0.25">
      <c r="A13" s="29"/>
      <c r="B13" s="30"/>
      <c r="C13" s="31"/>
      <c r="D13" s="26"/>
      <c r="E13" s="26"/>
      <c r="F13" s="27"/>
      <c r="G13" s="178"/>
      <c r="H13" s="28"/>
      <c r="I13" s="36"/>
      <c r="M13" s="6">
        <v>1.2452000000000001</v>
      </c>
    </row>
    <row r="14" spans="1:20" s="6" customFormat="1" ht="31.5" x14ac:dyDescent="0.25">
      <c r="A14" s="219" t="s">
        <v>24</v>
      </c>
      <c r="B14" s="224" t="s">
        <v>25</v>
      </c>
      <c r="C14" s="21" t="s">
        <v>7</v>
      </c>
      <c r="D14" s="22">
        <v>1</v>
      </c>
      <c r="E14" s="22">
        <v>1121.47</v>
      </c>
      <c r="F14" s="24">
        <f>D14*E14</f>
        <v>1121.47</v>
      </c>
      <c r="G14" s="239" t="s">
        <v>1737</v>
      </c>
      <c r="H14" s="240"/>
      <c r="I14" s="241"/>
      <c r="M14" s="6">
        <v>1.2452000000000001</v>
      </c>
    </row>
    <row r="15" spans="1:20" s="6" customFormat="1" ht="126" x14ac:dyDescent="0.25">
      <c r="A15" s="220"/>
      <c r="B15" s="225" t="s">
        <v>26</v>
      </c>
      <c r="C15" s="222"/>
      <c r="D15" s="106"/>
      <c r="E15" s="106"/>
      <c r="F15" s="223"/>
      <c r="G15" s="242"/>
      <c r="H15" s="243"/>
      <c r="I15" s="244"/>
      <c r="M15" s="6">
        <v>1.2452000000000001</v>
      </c>
    </row>
    <row r="16" spans="1:20" s="6" customFormat="1" ht="18.75" x14ac:dyDescent="0.25">
      <c r="A16" s="29"/>
      <c r="B16" s="33"/>
      <c r="C16" s="31"/>
      <c r="D16" s="26"/>
      <c r="E16" s="26"/>
      <c r="F16" s="27"/>
      <c r="G16" s="178"/>
      <c r="H16" s="28"/>
      <c r="I16" s="36"/>
      <c r="M16" s="6">
        <v>1.2452000000000001</v>
      </c>
    </row>
    <row r="17" spans="1:13" s="6" customFormat="1" ht="21" x14ac:dyDescent="0.25">
      <c r="A17" s="219" t="s">
        <v>27</v>
      </c>
      <c r="B17" s="191" t="s">
        <v>28</v>
      </c>
      <c r="C17" s="21" t="s">
        <v>29</v>
      </c>
      <c r="D17" s="22">
        <v>2309.1999999999998</v>
      </c>
      <c r="E17" s="22">
        <v>1.04</v>
      </c>
      <c r="F17" s="24">
        <f>D17*E17</f>
        <v>2401.5679999999998</v>
      </c>
      <c r="G17" s="239" t="s">
        <v>1738</v>
      </c>
      <c r="H17" s="240"/>
      <c r="I17" s="241"/>
      <c r="M17" s="6">
        <v>1.2452000000000001</v>
      </c>
    </row>
    <row r="18" spans="1:13" s="6" customFormat="1" ht="126" customHeight="1" x14ac:dyDescent="0.25">
      <c r="A18" s="220"/>
      <c r="B18" s="221" t="s">
        <v>30</v>
      </c>
      <c r="C18" s="222"/>
      <c r="D18" s="106"/>
      <c r="E18" s="106"/>
      <c r="F18" s="223"/>
      <c r="G18" s="242"/>
      <c r="H18" s="243"/>
      <c r="I18" s="244"/>
      <c r="M18" s="6">
        <v>1.2452000000000001</v>
      </c>
    </row>
    <row r="19" spans="1:13" s="6" customFormat="1" ht="15" customHeight="1" x14ac:dyDescent="0.25">
      <c r="A19" s="29"/>
      <c r="B19" s="33"/>
      <c r="C19" s="31"/>
      <c r="D19" s="26"/>
      <c r="E19" s="26"/>
      <c r="F19" s="27"/>
      <c r="G19" s="245"/>
      <c r="H19" s="246"/>
      <c r="I19" s="36"/>
      <c r="M19" s="6">
        <v>1.2452000000000001</v>
      </c>
    </row>
    <row r="20" spans="1:13" s="6" customFormat="1" ht="28.5" customHeight="1" x14ac:dyDescent="0.25">
      <c r="A20" s="29" t="s">
        <v>31</v>
      </c>
      <c r="B20" s="33" t="s">
        <v>32</v>
      </c>
      <c r="C20" s="31" t="s">
        <v>18</v>
      </c>
      <c r="D20" s="26"/>
      <c r="E20" s="26">
        <v>0.33</v>
      </c>
      <c r="F20" s="27">
        <f>D20*E20</f>
        <v>0</v>
      </c>
      <c r="G20" s="245"/>
      <c r="H20" s="246"/>
      <c r="I20" s="54"/>
      <c r="M20" s="6">
        <v>1.2452000000000001</v>
      </c>
    </row>
    <row r="21" spans="1:13" s="6" customFormat="1" ht="149.25" customHeight="1" x14ac:dyDescent="0.25">
      <c r="A21" s="29"/>
      <c r="B21" s="30" t="s">
        <v>33</v>
      </c>
      <c r="C21" s="31"/>
      <c r="D21" s="26"/>
      <c r="E21" s="26"/>
      <c r="F21" s="27"/>
      <c r="G21" s="245"/>
      <c r="H21" s="246"/>
      <c r="I21" s="36"/>
      <c r="M21" s="6">
        <v>1.2452000000000001</v>
      </c>
    </row>
    <row r="22" spans="1:13" s="6" customFormat="1" ht="18.75" x14ac:dyDescent="0.25">
      <c r="A22" s="29"/>
      <c r="B22" s="33"/>
      <c r="C22" s="31"/>
      <c r="D22" s="26"/>
      <c r="E22" s="26"/>
      <c r="F22" s="27"/>
      <c r="G22" s="178"/>
      <c r="H22" s="28"/>
      <c r="I22" s="36"/>
      <c r="M22" s="6">
        <v>1.2452000000000001</v>
      </c>
    </row>
    <row r="23" spans="1:13" s="6" customFormat="1" ht="21" customHeight="1" x14ac:dyDescent="0.25">
      <c r="A23" s="219" t="s">
        <v>34</v>
      </c>
      <c r="B23" s="191" t="s">
        <v>35</v>
      </c>
      <c r="C23" s="21" t="s">
        <v>18</v>
      </c>
      <c r="D23" s="22">
        <v>35</v>
      </c>
      <c r="E23" s="22">
        <v>418.27</v>
      </c>
      <c r="F23" s="24">
        <f>D23*E23</f>
        <v>14639.449999999999</v>
      </c>
      <c r="G23" s="239" t="s">
        <v>1739</v>
      </c>
      <c r="H23" s="240"/>
      <c r="I23" s="241"/>
      <c r="M23" s="6">
        <v>1.2452000000000001</v>
      </c>
    </row>
    <row r="24" spans="1:13" s="6" customFormat="1" ht="220.5" x14ac:dyDescent="0.25">
      <c r="A24" s="220"/>
      <c r="B24" s="221" t="s">
        <v>36</v>
      </c>
      <c r="C24" s="222"/>
      <c r="D24" s="106"/>
      <c r="E24" s="106"/>
      <c r="F24" s="223"/>
      <c r="G24" s="242"/>
      <c r="H24" s="243"/>
      <c r="I24" s="244"/>
      <c r="M24" s="6">
        <v>1.2452000000000001</v>
      </c>
    </row>
    <row r="25" spans="1:13" s="6" customFormat="1" ht="18.75" x14ac:dyDescent="0.25">
      <c r="A25" s="29"/>
      <c r="B25" s="30"/>
      <c r="C25" s="31"/>
      <c r="D25" s="26"/>
      <c r="E25" s="26"/>
      <c r="F25" s="27"/>
      <c r="G25" s="178"/>
      <c r="H25" s="28"/>
      <c r="I25" s="36"/>
      <c r="M25" s="6">
        <v>1.2452000000000001</v>
      </c>
    </row>
    <row r="26" spans="1:13" s="6" customFormat="1" ht="31.5" x14ac:dyDescent="0.25">
      <c r="A26" s="219" t="s">
        <v>37</v>
      </c>
      <c r="B26" s="191" t="s">
        <v>38</v>
      </c>
      <c r="C26" s="21" t="s">
        <v>18</v>
      </c>
      <c r="D26" s="22">
        <v>28</v>
      </c>
      <c r="E26" s="22">
        <v>463.07</v>
      </c>
      <c r="F26" s="24">
        <f>D26*E26</f>
        <v>12965.96</v>
      </c>
      <c r="G26" s="239" t="s">
        <v>1740</v>
      </c>
      <c r="H26" s="240"/>
      <c r="I26" s="241"/>
      <c r="M26" s="6">
        <v>1.2452000000000001</v>
      </c>
    </row>
    <row r="27" spans="1:13" s="6" customFormat="1" ht="336.75" customHeight="1" x14ac:dyDescent="0.25">
      <c r="A27" s="220"/>
      <c r="B27" s="221" t="s">
        <v>39</v>
      </c>
      <c r="C27" s="222"/>
      <c r="D27" s="106"/>
      <c r="E27" s="106"/>
      <c r="F27" s="223"/>
      <c r="G27" s="242"/>
      <c r="H27" s="243"/>
      <c r="I27" s="244"/>
      <c r="M27" s="6">
        <v>1.2452000000000001</v>
      </c>
    </row>
    <row r="28" spans="1:13" s="6" customFormat="1" ht="43.5" customHeight="1" x14ac:dyDescent="0.25">
      <c r="A28" s="219" t="s">
        <v>40</v>
      </c>
      <c r="B28" s="191" t="s">
        <v>41</v>
      </c>
      <c r="C28" s="21" t="s">
        <v>18</v>
      </c>
      <c r="D28" s="22">
        <v>987</v>
      </c>
      <c r="E28" s="22">
        <v>109.05</v>
      </c>
      <c r="F28" s="24">
        <f>D28*E28</f>
        <v>107632.34999999999</v>
      </c>
      <c r="G28" s="239" t="s">
        <v>1741</v>
      </c>
      <c r="H28" s="240"/>
      <c r="I28" s="241"/>
      <c r="M28" s="6">
        <v>1.2452000000000001</v>
      </c>
    </row>
    <row r="29" spans="1:13" s="6" customFormat="1" ht="94.5" x14ac:dyDescent="0.25">
      <c r="A29" s="220"/>
      <c r="B29" s="221" t="s">
        <v>42</v>
      </c>
      <c r="C29" s="222"/>
      <c r="D29" s="106"/>
      <c r="E29" s="106"/>
      <c r="F29" s="223"/>
      <c r="G29" s="242"/>
      <c r="H29" s="243"/>
      <c r="I29" s="244"/>
      <c r="M29" s="6">
        <v>1.2452000000000001</v>
      </c>
    </row>
    <row r="30" spans="1:13" s="6" customFormat="1" ht="18.75" x14ac:dyDescent="0.25">
      <c r="A30" s="29"/>
      <c r="B30" s="33"/>
      <c r="C30" s="31"/>
      <c r="D30" s="26"/>
      <c r="E30" s="26"/>
      <c r="F30" s="27"/>
      <c r="G30" s="178"/>
      <c r="H30" s="28"/>
      <c r="I30" s="36"/>
      <c r="M30" s="6">
        <v>1.2452000000000001</v>
      </c>
    </row>
    <row r="31" spans="1:13" s="6" customFormat="1" ht="18.75" x14ac:dyDescent="0.25">
      <c r="A31" s="29" t="s">
        <v>43</v>
      </c>
      <c r="B31" s="33" t="s">
        <v>44</v>
      </c>
      <c r="C31" s="31" t="s">
        <v>7</v>
      </c>
      <c r="D31" s="26">
        <v>1</v>
      </c>
      <c r="E31" s="26">
        <v>539.26</v>
      </c>
      <c r="F31" s="27">
        <f>D31*E31</f>
        <v>539.26</v>
      </c>
      <c r="G31" s="245"/>
      <c r="H31" s="246"/>
      <c r="I31" s="54"/>
      <c r="M31" s="6">
        <v>1.2452000000000001</v>
      </c>
    </row>
    <row r="32" spans="1:13" s="6" customFormat="1" ht="150" customHeight="1" x14ac:dyDescent="0.25">
      <c r="A32" s="29"/>
      <c r="B32" s="30" t="s">
        <v>45</v>
      </c>
      <c r="C32" s="31"/>
      <c r="D32" s="26"/>
      <c r="E32" s="26"/>
      <c r="F32" s="27"/>
      <c r="G32" s="178"/>
      <c r="H32" s="28"/>
      <c r="I32" s="36"/>
      <c r="M32" s="6">
        <v>1.2452000000000001</v>
      </c>
    </row>
    <row r="33" spans="1:13" s="6" customFormat="1" ht="29.25" customHeight="1" x14ac:dyDescent="0.25">
      <c r="A33" s="38" t="s">
        <v>46</v>
      </c>
      <c r="B33" s="39" t="s">
        <v>47</v>
      </c>
      <c r="C33" s="71" t="s">
        <v>7</v>
      </c>
      <c r="D33" s="40">
        <v>1</v>
      </c>
      <c r="E33" s="26">
        <v>333.45</v>
      </c>
      <c r="F33" s="27">
        <f>D33*E33</f>
        <v>333.45</v>
      </c>
      <c r="G33" s="245"/>
      <c r="H33" s="246"/>
      <c r="I33" s="36"/>
      <c r="M33" s="6">
        <v>1.2452000000000001</v>
      </c>
    </row>
    <row r="34" spans="1:13" s="6" customFormat="1" ht="94.5" x14ac:dyDescent="0.25">
      <c r="A34" s="192"/>
      <c r="B34" s="41" t="s">
        <v>48</v>
      </c>
      <c r="C34" s="193"/>
      <c r="D34" s="170"/>
      <c r="E34" s="170"/>
      <c r="F34" s="194"/>
      <c r="G34" s="245"/>
      <c r="H34" s="246"/>
      <c r="I34" s="36"/>
      <c r="M34" s="6">
        <v>1.2452000000000001</v>
      </c>
    </row>
    <row r="35" spans="1:13" s="6" customFormat="1" ht="18.75" x14ac:dyDescent="0.25">
      <c r="A35" s="29"/>
      <c r="B35" s="30"/>
      <c r="C35" s="31"/>
      <c r="D35" s="26"/>
      <c r="E35" s="26"/>
      <c r="F35" s="27"/>
      <c r="G35" s="245"/>
      <c r="H35" s="246"/>
      <c r="I35" s="36"/>
      <c r="M35" s="6">
        <v>1.2452000000000001</v>
      </c>
    </row>
    <row r="36" spans="1:13" s="6" customFormat="1" ht="18.75" hidden="1" customHeight="1" x14ac:dyDescent="0.25">
      <c r="A36" s="29" t="s">
        <v>49</v>
      </c>
      <c r="B36" s="42" t="s">
        <v>50</v>
      </c>
      <c r="C36" s="31"/>
      <c r="D36" s="26"/>
      <c r="E36" s="26"/>
      <c r="F36" s="27"/>
      <c r="G36" s="245"/>
      <c r="H36" s="246"/>
      <c r="I36" s="36"/>
      <c r="M36" s="6">
        <v>1.2452000000000001</v>
      </c>
    </row>
    <row r="37" spans="1:13" s="6" customFormat="1" ht="113.25" hidden="1" customHeight="1" x14ac:dyDescent="0.25">
      <c r="A37" s="29"/>
      <c r="B37" s="30" t="s">
        <v>51</v>
      </c>
      <c r="C37" s="31"/>
      <c r="D37" s="26"/>
      <c r="E37" s="26"/>
      <c r="F37" s="27"/>
      <c r="G37" s="245"/>
      <c r="H37" s="246"/>
      <c r="I37" s="36"/>
      <c r="M37" s="6">
        <v>1.2452000000000001</v>
      </c>
    </row>
    <row r="38" spans="1:13" s="6" customFormat="1" ht="18.75" hidden="1" customHeight="1" x14ac:dyDescent="0.25">
      <c r="A38" s="29" t="s">
        <v>52</v>
      </c>
      <c r="B38" s="39" t="s">
        <v>53</v>
      </c>
      <c r="C38" s="31" t="s">
        <v>7</v>
      </c>
      <c r="D38" s="43">
        <f>((L38/M38)/E38)</f>
        <v>0</v>
      </c>
      <c r="E38" s="26">
        <v>2291.16</v>
      </c>
      <c r="F38" s="27">
        <f>D38*E38</f>
        <v>0</v>
      </c>
      <c r="G38" s="245"/>
      <c r="H38" s="246"/>
      <c r="I38" s="54"/>
      <c r="M38" s="6">
        <v>1.2452000000000001</v>
      </c>
    </row>
    <row r="39" spans="1:13" s="6" customFormat="1" ht="18.75" hidden="1" customHeight="1" x14ac:dyDescent="0.25">
      <c r="A39" s="29"/>
      <c r="B39" s="41"/>
      <c r="C39" s="31"/>
      <c r="D39" s="43"/>
      <c r="E39" s="26"/>
      <c r="F39" s="27"/>
      <c r="G39" s="245"/>
      <c r="H39" s="246"/>
      <c r="I39" s="36"/>
      <c r="M39" s="6">
        <v>1.2452000000000001</v>
      </c>
    </row>
    <row r="40" spans="1:13" s="6" customFormat="1" ht="31.5" hidden="1" customHeight="1" x14ac:dyDescent="0.25">
      <c r="A40" s="29" t="s">
        <v>54</v>
      </c>
      <c r="B40" s="39" t="s">
        <v>55</v>
      </c>
      <c r="C40" s="31" t="s">
        <v>7</v>
      </c>
      <c r="D40" s="43">
        <f>((L40/M40)/E40)</f>
        <v>0</v>
      </c>
      <c r="E40" s="26">
        <v>2540.5</v>
      </c>
      <c r="F40" s="27">
        <f>D40*E40</f>
        <v>0</v>
      </c>
      <c r="G40" s="245"/>
      <c r="H40" s="246"/>
      <c r="I40" s="54"/>
      <c r="M40" s="6">
        <v>1.2452000000000001</v>
      </c>
    </row>
    <row r="41" spans="1:13" s="6" customFormat="1" ht="18.75" hidden="1" customHeight="1" x14ac:dyDescent="0.25">
      <c r="A41" s="29"/>
      <c r="B41" s="39"/>
      <c r="C41" s="31"/>
      <c r="D41" s="43"/>
      <c r="E41" s="26"/>
      <c r="F41" s="27"/>
      <c r="G41" s="245"/>
      <c r="H41" s="246"/>
      <c r="I41" s="36"/>
      <c r="M41" s="6">
        <v>1.2452000000000001</v>
      </c>
    </row>
    <row r="42" spans="1:13" s="6" customFormat="1" ht="31.5" hidden="1" customHeight="1" x14ac:dyDescent="0.25">
      <c r="A42" s="29" t="s">
        <v>56</v>
      </c>
      <c r="B42" s="39" t="s">
        <v>57</v>
      </c>
      <c r="C42" s="31" t="s">
        <v>7</v>
      </c>
      <c r="D42" s="43">
        <f>((L42/M42)/E42)</f>
        <v>0</v>
      </c>
      <c r="E42" s="26">
        <v>3343.25</v>
      </c>
      <c r="F42" s="27">
        <f>D42*E42</f>
        <v>0</v>
      </c>
      <c r="G42" s="245"/>
      <c r="H42" s="246"/>
      <c r="I42" s="54"/>
      <c r="M42" s="6">
        <v>1.2452000000000001</v>
      </c>
    </row>
    <row r="43" spans="1:13" s="6" customFormat="1" ht="18.75" hidden="1" customHeight="1" x14ac:dyDescent="0.25">
      <c r="A43" s="29"/>
      <c r="B43" s="39"/>
      <c r="C43" s="31"/>
      <c r="D43" s="43"/>
      <c r="E43" s="26"/>
      <c r="F43" s="27"/>
      <c r="G43" s="245"/>
      <c r="H43" s="246"/>
      <c r="I43" s="36"/>
      <c r="M43" s="6">
        <v>1.2452000000000001</v>
      </c>
    </row>
    <row r="44" spans="1:13" s="6" customFormat="1" ht="31.5" customHeight="1" x14ac:dyDescent="0.25">
      <c r="A44" s="29" t="s">
        <v>58</v>
      </c>
      <c r="B44" s="39" t="s">
        <v>59</v>
      </c>
      <c r="C44" s="31" t="s">
        <v>7</v>
      </c>
      <c r="D44" s="43">
        <v>1</v>
      </c>
      <c r="E44" s="26">
        <v>5809.89</v>
      </c>
      <c r="F44" s="27">
        <f>D44*E44</f>
        <v>5809.89</v>
      </c>
      <c r="G44" s="245"/>
      <c r="H44" s="246"/>
      <c r="I44" s="54"/>
      <c r="L44" s="6">
        <v>9755.02</v>
      </c>
      <c r="M44" s="6">
        <v>1.2452000000000001</v>
      </c>
    </row>
    <row r="45" spans="1:13" s="6" customFormat="1" ht="18" customHeight="1" x14ac:dyDescent="0.25">
      <c r="A45" s="29"/>
      <c r="B45" s="33"/>
      <c r="C45" s="247" t="s">
        <v>60</v>
      </c>
      <c r="D45" s="248"/>
      <c r="E45" s="248"/>
      <c r="F45" s="44">
        <f>SUM(F8:F44)</f>
        <v>165831.65340000001</v>
      </c>
      <c r="G45" s="245"/>
      <c r="H45" s="246"/>
      <c r="I45" s="36"/>
      <c r="M45" s="6">
        <v>1.2452000000000001</v>
      </c>
    </row>
    <row r="46" spans="1:13" s="6" customFormat="1" ht="18.75" customHeight="1" x14ac:dyDescent="0.25">
      <c r="A46" s="19" t="s">
        <v>61</v>
      </c>
      <c r="B46" s="20" t="s">
        <v>62</v>
      </c>
      <c r="C46" s="21"/>
      <c r="D46" s="45"/>
      <c r="E46" s="23"/>
      <c r="F46" s="24"/>
      <c r="G46" s="245"/>
      <c r="H46" s="246"/>
      <c r="I46" s="36"/>
      <c r="M46" s="6">
        <v>1.2452000000000001</v>
      </c>
    </row>
    <row r="47" spans="1:13" s="6" customFormat="1" ht="18.75" customHeight="1" x14ac:dyDescent="0.25">
      <c r="A47" s="29" t="s">
        <v>63</v>
      </c>
      <c r="B47" s="46" t="s">
        <v>64</v>
      </c>
      <c r="C47" s="31" t="s">
        <v>7</v>
      </c>
      <c r="D47" s="43">
        <f>((L47/M47)/E47)</f>
        <v>0</v>
      </c>
      <c r="E47" s="26">
        <v>95.02</v>
      </c>
      <c r="F47" s="27">
        <f>D47*E47</f>
        <v>0</v>
      </c>
      <c r="G47" s="245"/>
      <c r="H47" s="246"/>
      <c r="I47" s="54"/>
      <c r="J47" s="160"/>
      <c r="K47" s="160"/>
      <c r="L47" s="160"/>
      <c r="M47" s="6">
        <v>1.2452000000000001</v>
      </c>
    </row>
    <row r="48" spans="1:13" s="6" customFormat="1" ht="78.75" customHeight="1" x14ac:dyDescent="0.25">
      <c r="A48" s="47"/>
      <c r="B48" s="48" t="s">
        <v>65</v>
      </c>
      <c r="C48" s="49"/>
      <c r="D48" s="43"/>
      <c r="E48" s="26"/>
      <c r="F48" s="27"/>
      <c r="G48" s="245"/>
      <c r="H48" s="246"/>
      <c r="I48" s="55"/>
      <c r="J48" s="160"/>
      <c r="K48" s="160"/>
      <c r="L48" s="160"/>
      <c r="M48" s="6">
        <v>1.2452000000000001</v>
      </c>
    </row>
    <row r="49" spans="1:13" s="6" customFormat="1" ht="18.75" customHeight="1" x14ac:dyDescent="0.25">
      <c r="A49" s="29"/>
      <c r="B49" s="50"/>
      <c r="C49" s="31"/>
      <c r="D49" s="43"/>
      <c r="E49" s="51"/>
      <c r="F49" s="27"/>
      <c r="G49" s="245"/>
      <c r="H49" s="246"/>
      <c r="I49" s="36"/>
      <c r="J49" s="160"/>
      <c r="K49" s="160"/>
      <c r="L49" s="160"/>
      <c r="M49" s="6">
        <v>1.2452000000000001</v>
      </c>
    </row>
    <row r="50" spans="1:13" s="6" customFormat="1" ht="18.75" customHeight="1" x14ac:dyDescent="0.25">
      <c r="A50" s="29" t="s">
        <v>66</v>
      </c>
      <c r="B50" s="33" t="s">
        <v>67</v>
      </c>
      <c r="C50" s="31" t="s">
        <v>18</v>
      </c>
      <c r="D50" s="43">
        <f>((L50/M50)/E50)</f>
        <v>0</v>
      </c>
      <c r="E50" s="26">
        <v>2.69</v>
      </c>
      <c r="F50" s="27">
        <f>D50*E50</f>
        <v>0</v>
      </c>
      <c r="G50" s="245"/>
      <c r="H50" s="246"/>
      <c r="I50" s="54"/>
      <c r="J50" s="160"/>
      <c r="K50" s="160"/>
      <c r="L50" s="160"/>
      <c r="M50" s="6">
        <v>1.2452000000000001</v>
      </c>
    </row>
    <row r="51" spans="1:13" s="6" customFormat="1" ht="63" customHeight="1" x14ac:dyDescent="0.25">
      <c r="A51" s="29"/>
      <c r="B51" s="30" t="s">
        <v>68</v>
      </c>
      <c r="C51" s="31"/>
      <c r="D51" s="43"/>
      <c r="E51" s="51"/>
      <c r="F51" s="27"/>
      <c r="G51" s="245"/>
      <c r="H51" s="246"/>
      <c r="I51" s="36"/>
      <c r="J51" s="160"/>
      <c r="K51" s="160"/>
      <c r="L51" s="160"/>
      <c r="M51" s="6">
        <v>1.2452000000000001</v>
      </c>
    </row>
    <row r="52" spans="1:13" s="6" customFormat="1" ht="18.75" customHeight="1" x14ac:dyDescent="0.25">
      <c r="A52" s="29"/>
      <c r="B52" s="50"/>
      <c r="C52" s="31"/>
      <c r="D52" s="43"/>
      <c r="E52" s="51"/>
      <c r="F52" s="27"/>
      <c r="G52" s="245"/>
      <c r="H52" s="246"/>
      <c r="I52" s="36"/>
      <c r="J52" s="160"/>
      <c r="K52" s="160"/>
      <c r="L52" s="160"/>
      <c r="M52" s="6">
        <v>1.2452000000000001</v>
      </c>
    </row>
    <row r="53" spans="1:13" s="6" customFormat="1" ht="31.5" customHeight="1" x14ac:dyDescent="0.25">
      <c r="A53" s="29" t="s">
        <v>69</v>
      </c>
      <c r="B53" s="53" t="s">
        <v>70</v>
      </c>
      <c r="C53" s="31" t="s">
        <v>71</v>
      </c>
      <c r="D53" s="43">
        <f>((L53/M53)/E53)</f>
        <v>0</v>
      </c>
      <c r="E53" s="26">
        <v>107.51</v>
      </c>
      <c r="F53" s="27">
        <f>D53*E53</f>
        <v>0</v>
      </c>
      <c r="G53" s="245"/>
      <c r="H53" s="246"/>
      <c r="I53" s="54"/>
      <c r="M53" s="6">
        <v>1.2452000000000001</v>
      </c>
    </row>
    <row r="54" spans="1:13" s="6" customFormat="1" ht="126.75" customHeight="1" x14ac:dyDescent="0.25">
      <c r="A54" s="29"/>
      <c r="B54" s="48" t="s">
        <v>72</v>
      </c>
      <c r="C54" s="31"/>
      <c r="D54" s="43"/>
      <c r="E54" s="26"/>
      <c r="F54" s="27"/>
      <c r="G54" s="245"/>
      <c r="H54" s="246"/>
      <c r="I54" s="36"/>
      <c r="M54" s="6">
        <v>1.2452000000000001</v>
      </c>
    </row>
    <row r="55" spans="1:13" s="6" customFormat="1" ht="18.75" customHeight="1" x14ac:dyDescent="0.25">
      <c r="A55" s="29"/>
      <c r="B55" s="48"/>
      <c r="C55" s="31"/>
      <c r="D55" s="43"/>
      <c r="E55" s="26"/>
      <c r="F55" s="27"/>
      <c r="G55" s="245"/>
      <c r="H55" s="246"/>
      <c r="I55" s="36"/>
      <c r="M55" s="6">
        <v>1.2452000000000001</v>
      </c>
    </row>
    <row r="56" spans="1:13" s="6" customFormat="1" ht="18.75" customHeight="1" x14ac:dyDescent="0.25">
      <c r="A56" s="29" t="s">
        <v>73</v>
      </c>
      <c r="B56" s="53" t="s">
        <v>74</v>
      </c>
      <c r="C56" s="31" t="s">
        <v>18</v>
      </c>
      <c r="D56" s="43">
        <f>((L56/M56)/E56)</f>
        <v>0</v>
      </c>
      <c r="E56" s="26">
        <v>14.32</v>
      </c>
      <c r="F56" s="27">
        <f>D56*E56</f>
        <v>0</v>
      </c>
      <c r="G56" s="245"/>
      <c r="H56" s="246"/>
      <c r="I56" s="54"/>
      <c r="M56" s="6">
        <v>1.2452000000000001</v>
      </c>
    </row>
    <row r="57" spans="1:13" s="6" customFormat="1" ht="126" customHeight="1" x14ac:dyDescent="0.25">
      <c r="A57" s="29"/>
      <c r="B57" s="48" t="s">
        <v>75</v>
      </c>
      <c r="C57" s="31"/>
      <c r="D57" s="43"/>
      <c r="E57" s="26"/>
      <c r="F57" s="27"/>
      <c r="G57" s="245"/>
      <c r="H57" s="246"/>
      <c r="I57" s="36"/>
      <c r="M57" s="6">
        <v>1.2452000000000001</v>
      </c>
    </row>
    <row r="58" spans="1:13" s="6" customFormat="1" ht="18.75" customHeight="1" x14ac:dyDescent="0.25">
      <c r="A58" s="29"/>
      <c r="B58" s="53"/>
      <c r="C58" s="31"/>
      <c r="D58" s="43"/>
      <c r="E58" s="26"/>
      <c r="F58" s="27"/>
      <c r="G58" s="245"/>
      <c r="H58" s="246"/>
      <c r="I58" s="36"/>
      <c r="M58" s="6">
        <v>1.2452000000000001</v>
      </c>
    </row>
    <row r="59" spans="1:13" s="6" customFormat="1" ht="21" customHeight="1" x14ac:dyDescent="0.25">
      <c r="A59" s="29" t="s">
        <v>76</v>
      </c>
      <c r="B59" s="53" t="s">
        <v>77</v>
      </c>
      <c r="C59" s="31" t="s">
        <v>71</v>
      </c>
      <c r="D59" s="43">
        <f>((L59/M59)/E59)</f>
        <v>0</v>
      </c>
      <c r="E59" s="26">
        <v>232.94</v>
      </c>
      <c r="F59" s="27">
        <f>D59*E59</f>
        <v>0</v>
      </c>
      <c r="G59" s="245"/>
      <c r="H59" s="246"/>
      <c r="I59" s="54"/>
      <c r="M59" s="6">
        <v>1.2452000000000001</v>
      </c>
    </row>
    <row r="60" spans="1:13" s="6" customFormat="1" ht="110.25" customHeight="1" x14ac:dyDescent="0.25">
      <c r="A60" s="29"/>
      <c r="B60" s="48" t="s">
        <v>78</v>
      </c>
      <c r="C60" s="31"/>
      <c r="D60" s="43"/>
      <c r="E60" s="26"/>
      <c r="F60" s="27"/>
      <c r="G60" s="245"/>
      <c r="H60" s="246"/>
      <c r="I60" s="36"/>
      <c r="M60" s="6">
        <v>1.2452000000000001</v>
      </c>
    </row>
    <row r="61" spans="1:13" s="6" customFormat="1" ht="18.75" customHeight="1" x14ac:dyDescent="0.25">
      <c r="A61" s="29"/>
      <c r="B61" s="53"/>
      <c r="C61" s="31"/>
      <c r="D61" s="43"/>
      <c r="E61" s="26"/>
      <c r="F61" s="27"/>
      <c r="G61" s="245"/>
      <c r="H61" s="246"/>
      <c r="I61" s="36"/>
      <c r="M61" s="6">
        <v>1.2452000000000001</v>
      </c>
    </row>
    <row r="62" spans="1:13" s="6" customFormat="1" ht="21" customHeight="1" x14ac:dyDescent="0.25">
      <c r="A62" s="29" t="s">
        <v>79</v>
      </c>
      <c r="B62" s="53" t="s">
        <v>80</v>
      </c>
      <c r="C62" s="31" t="s">
        <v>71</v>
      </c>
      <c r="D62" s="43">
        <f>((L62/M62)/E62)</f>
        <v>0</v>
      </c>
      <c r="E62" s="26">
        <v>62.61</v>
      </c>
      <c r="F62" s="27">
        <f>D62*E62</f>
        <v>0</v>
      </c>
      <c r="G62" s="245"/>
      <c r="H62" s="246"/>
      <c r="I62" s="54"/>
      <c r="M62" s="6">
        <v>1.2452000000000001</v>
      </c>
    </row>
    <row r="63" spans="1:13" s="6" customFormat="1" ht="126" customHeight="1" x14ac:dyDescent="0.25">
      <c r="A63" s="29"/>
      <c r="B63" s="48" t="s">
        <v>81</v>
      </c>
      <c r="C63" s="31"/>
      <c r="D63" s="43"/>
      <c r="E63" s="26"/>
      <c r="F63" s="27"/>
      <c r="G63" s="245"/>
      <c r="H63" s="246"/>
      <c r="I63" s="36"/>
      <c r="M63" s="6">
        <v>1.2452000000000001</v>
      </c>
    </row>
    <row r="64" spans="1:13" s="6" customFormat="1" ht="18.75" customHeight="1" x14ac:dyDescent="0.25">
      <c r="A64" s="29"/>
      <c r="B64" s="48"/>
      <c r="C64" s="31"/>
      <c r="D64" s="43"/>
      <c r="E64" s="26"/>
      <c r="F64" s="27"/>
      <c r="G64" s="245"/>
      <c r="H64" s="246"/>
      <c r="I64" s="36"/>
      <c r="M64" s="6">
        <v>1.2452000000000001</v>
      </c>
    </row>
    <row r="65" spans="1:13" s="6" customFormat="1" ht="18.75" customHeight="1" x14ac:dyDescent="0.25">
      <c r="A65" s="29" t="s">
        <v>82</v>
      </c>
      <c r="B65" s="53" t="s">
        <v>83</v>
      </c>
      <c r="C65" s="31" t="s">
        <v>18</v>
      </c>
      <c r="D65" s="43">
        <f>((L65/M65)/E65)</f>
        <v>0</v>
      </c>
      <c r="E65" s="26">
        <v>10.74</v>
      </c>
      <c r="F65" s="27">
        <f>D65*E65</f>
        <v>0</v>
      </c>
      <c r="G65" s="245"/>
      <c r="H65" s="246"/>
      <c r="I65" s="54"/>
      <c r="M65" s="6">
        <v>1.2452000000000001</v>
      </c>
    </row>
    <row r="66" spans="1:13" s="6" customFormat="1" ht="173.25" customHeight="1" x14ac:dyDescent="0.25">
      <c r="A66" s="29"/>
      <c r="B66" s="48" t="s">
        <v>84</v>
      </c>
      <c r="C66" s="31"/>
      <c r="D66" s="43"/>
      <c r="E66" s="26"/>
      <c r="F66" s="27"/>
      <c r="G66" s="245"/>
      <c r="H66" s="246"/>
      <c r="I66" s="36"/>
      <c r="M66" s="6">
        <v>1.2452000000000001</v>
      </c>
    </row>
    <row r="67" spans="1:13" s="6" customFormat="1" ht="18.75" customHeight="1" x14ac:dyDescent="0.25">
      <c r="A67" s="29"/>
      <c r="B67" s="53"/>
      <c r="C67" s="31"/>
      <c r="D67" s="43"/>
      <c r="E67" s="26"/>
      <c r="F67" s="27"/>
      <c r="G67" s="245"/>
      <c r="H67" s="246"/>
      <c r="I67" s="36"/>
      <c r="M67" s="6">
        <v>1.2452000000000001</v>
      </c>
    </row>
    <row r="68" spans="1:13" s="6" customFormat="1" ht="18.75" customHeight="1" x14ac:dyDescent="0.25">
      <c r="A68" s="219" t="s">
        <v>85</v>
      </c>
      <c r="B68" s="226" t="s">
        <v>86</v>
      </c>
      <c r="C68" s="21" t="s">
        <v>18</v>
      </c>
      <c r="D68" s="45">
        <f>((L68/M68)/E68)</f>
        <v>0</v>
      </c>
      <c r="E68" s="22">
        <v>17.91</v>
      </c>
      <c r="F68" s="24">
        <f>D68*E68</f>
        <v>0</v>
      </c>
      <c r="G68" s="239" t="s">
        <v>1742</v>
      </c>
      <c r="H68" s="240"/>
      <c r="I68" s="241"/>
      <c r="M68" s="6">
        <v>1.2452000000000001</v>
      </c>
    </row>
    <row r="69" spans="1:13" s="6" customFormat="1" ht="173.25" customHeight="1" x14ac:dyDescent="0.25">
      <c r="A69" s="220"/>
      <c r="B69" s="227" t="s">
        <v>84</v>
      </c>
      <c r="C69" s="222"/>
      <c r="D69" s="228"/>
      <c r="E69" s="106"/>
      <c r="F69" s="223"/>
      <c r="G69" s="242"/>
      <c r="H69" s="243"/>
      <c r="I69" s="244"/>
      <c r="M69" s="6">
        <v>1.2452000000000001</v>
      </c>
    </row>
    <row r="70" spans="1:13" s="6" customFormat="1" ht="18.75" customHeight="1" x14ac:dyDescent="0.25">
      <c r="A70" s="29"/>
      <c r="B70" s="53"/>
      <c r="C70" s="31"/>
      <c r="D70" s="43"/>
      <c r="E70" s="26"/>
      <c r="F70" s="27"/>
      <c r="G70" s="245"/>
      <c r="H70" s="246"/>
      <c r="I70" s="36"/>
      <c r="M70" s="6">
        <v>1.2452000000000001</v>
      </c>
    </row>
    <row r="71" spans="1:13" s="6" customFormat="1" ht="58.5" customHeight="1" x14ac:dyDescent="0.25">
      <c r="A71" s="29" t="s">
        <v>87</v>
      </c>
      <c r="B71" s="53" t="s">
        <v>88</v>
      </c>
      <c r="C71" s="31" t="s">
        <v>18</v>
      </c>
      <c r="D71" s="43">
        <f>((L71/M71)/E71)</f>
        <v>0</v>
      </c>
      <c r="E71" s="26">
        <v>9.85</v>
      </c>
      <c r="F71" s="27">
        <f>D71*E71</f>
        <v>0</v>
      </c>
      <c r="G71" s="245"/>
      <c r="H71" s="246"/>
      <c r="I71" s="54"/>
      <c r="M71" s="6">
        <v>1.2452000000000001</v>
      </c>
    </row>
    <row r="72" spans="1:13" s="6" customFormat="1" ht="123.75" customHeight="1" x14ac:dyDescent="0.25">
      <c r="A72" s="29"/>
      <c r="B72" s="48" t="s">
        <v>89</v>
      </c>
      <c r="C72" s="31"/>
      <c r="D72" s="43"/>
      <c r="E72" s="26"/>
      <c r="F72" s="27"/>
      <c r="G72" s="245"/>
      <c r="H72" s="246"/>
      <c r="I72" s="36"/>
      <c r="M72" s="6">
        <v>1.2452000000000001</v>
      </c>
    </row>
    <row r="73" spans="1:13" s="6" customFormat="1" ht="18.75" customHeight="1" x14ac:dyDescent="0.25">
      <c r="A73" s="29"/>
      <c r="B73" s="53"/>
      <c r="C73" s="31"/>
      <c r="D73" s="43"/>
      <c r="E73" s="26"/>
      <c r="F73" s="27"/>
      <c r="G73" s="245"/>
      <c r="H73" s="246"/>
      <c r="I73" s="36"/>
      <c r="M73" s="6">
        <v>1.2452000000000001</v>
      </c>
    </row>
    <row r="74" spans="1:13" s="6" customFormat="1" ht="46.5" customHeight="1" x14ac:dyDescent="0.25">
      <c r="A74" s="29" t="s">
        <v>90</v>
      </c>
      <c r="B74" s="53" t="s">
        <v>91</v>
      </c>
      <c r="C74" s="31" t="s">
        <v>18</v>
      </c>
      <c r="D74" s="43">
        <f>((L74/M74)/E74)</f>
        <v>0</v>
      </c>
      <c r="E74" s="26">
        <v>11.64</v>
      </c>
      <c r="F74" s="27">
        <f>D74*E74</f>
        <v>0</v>
      </c>
      <c r="G74" s="245"/>
      <c r="H74" s="246"/>
      <c r="I74" s="54"/>
      <c r="M74" s="6">
        <v>1.2452000000000001</v>
      </c>
    </row>
    <row r="75" spans="1:13" s="6" customFormat="1" ht="126" customHeight="1" x14ac:dyDescent="0.25">
      <c r="A75" s="29"/>
      <c r="B75" s="48" t="s">
        <v>92</v>
      </c>
      <c r="C75" s="31"/>
      <c r="D75" s="43"/>
      <c r="E75" s="26"/>
      <c r="F75" s="27"/>
      <c r="G75" s="245"/>
      <c r="H75" s="246"/>
      <c r="I75" s="36"/>
      <c r="M75" s="6">
        <v>1.2452000000000001</v>
      </c>
    </row>
    <row r="76" spans="1:13" s="6" customFormat="1" ht="18.75" customHeight="1" x14ac:dyDescent="0.25">
      <c r="A76" s="29"/>
      <c r="B76" s="53"/>
      <c r="C76" s="31"/>
      <c r="D76" s="43"/>
      <c r="E76" s="26"/>
      <c r="F76" s="27"/>
      <c r="G76" s="245"/>
      <c r="H76" s="246"/>
      <c r="I76" s="36"/>
      <c r="M76" s="6">
        <v>1.2452000000000001</v>
      </c>
    </row>
    <row r="77" spans="1:13" s="6" customFormat="1" ht="31.5" customHeight="1" x14ac:dyDescent="0.25">
      <c r="A77" s="29" t="s">
        <v>93</v>
      </c>
      <c r="B77" s="53" t="s">
        <v>94</v>
      </c>
      <c r="C77" s="31" t="s">
        <v>18</v>
      </c>
      <c r="D77" s="43">
        <f>((L77/M77)/E77)</f>
        <v>0</v>
      </c>
      <c r="E77" s="26">
        <v>5.84</v>
      </c>
      <c r="F77" s="27">
        <f>D77*E77</f>
        <v>0</v>
      </c>
      <c r="G77" s="245"/>
      <c r="H77" s="246"/>
      <c r="I77" s="54"/>
      <c r="M77" s="6">
        <v>1.2452000000000001</v>
      </c>
    </row>
    <row r="78" spans="1:13" s="6" customFormat="1" ht="126" customHeight="1" x14ac:dyDescent="0.25">
      <c r="A78" s="29"/>
      <c r="B78" s="48" t="s">
        <v>95</v>
      </c>
      <c r="C78" s="31"/>
      <c r="D78" s="27"/>
      <c r="E78" s="26"/>
      <c r="F78" s="27"/>
      <c r="G78" s="245"/>
      <c r="H78" s="246"/>
      <c r="I78" s="36"/>
      <c r="M78" s="6">
        <v>1.2452000000000001</v>
      </c>
    </row>
    <row r="79" spans="1:13" s="6" customFormat="1" ht="18.75" customHeight="1" x14ac:dyDescent="0.25">
      <c r="A79" s="29"/>
      <c r="B79" s="53"/>
      <c r="C79" s="31"/>
      <c r="D79" s="43"/>
      <c r="E79" s="26"/>
      <c r="F79" s="27"/>
      <c r="G79" s="245"/>
      <c r="H79" s="246"/>
      <c r="I79" s="36"/>
      <c r="M79" s="6">
        <v>1.2452000000000001</v>
      </c>
    </row>
    <row r="80" spans="1:13" s="6" customFormat="1" ht="31.5" customHeight="1" x14ac:dyDescent="0.25">
      <c r="A80" s="29" t="s">
        <v>96</v>
      </c>
      <c r="B80" s="53" t="s">
        <v>97</v>
      </c>
      <c r="C80" s="31" t="s">
        <v>18</v>
      </c>
      <c r="D80" s="43">
        <f>((L80/M80)/E80)</f>
        <v>0</v>
      </c>
      <c r="E80" s="26">
        <v>10.74</v>
      </c>
      <c r="F80" s="27">
        <f>D80*E80</f>
        <v>0</v>
      </c>
      <c r="G80" s="245"/>
      <c r="H80" s="246"/>
      <c r="I80" s="54"/>
      <c r="M80" s="6">
        <v>1.2452000000000001</v>
      </c>
    </row>
    <row r="81" spans="1:13" s="6" customFormat="1" ht="120" customHeight="1" x14ac:dyDescent="0.25">
      <c r="A81" s="29"/>
      <c r="B81" s="48" t="s">
        <v>98</v>
      </c>
      <c r="C81" s="31"/>
      <c r="D81" s="43"/>
      <c r="E81" s="26"/>
      <c r="F81" s="27"/>
      <c r="G81" s="245"/>
      <c r="H81" s="246"/>
      <c r="I81" s="36"/>
      <c r="M81" s="6">
        <v>1.2452000000000001</v>
      </c>
    </row>
    <row r="82" spans="1:13" s="6" customFormat="1" ht="18.75" customHeight="1" x14ac:dyDescent="0.25">
      <c r="A82" s="29"/>
      <c r="B82" s="53"/>
      <c r="C82" s="31"/>
      <c r="D82" s="43"/>
      <c r="E82" s="26"/>
      <c r="F82" s="27"/>
      <c r="G82" s="245"/>
      <c r="H82" s="246"/>
      <c r="I82" s="36"/>
      <c r="M82" s="6">
        <v>1.2452000000000001</v>
      </c>
    </row>
    <row r="83" spans="1:13" s="6" customFormat="1" ht="31.5" customHeight="1" x14ac:dyDescent="0.25">
      <c r="A83" s="29" t="s">
        <v>99</v>
      </c>
      <c r="B83" s="53" t="s">
        <v>100</v>
      </c>
      <c r="C83" s="31" t="s">
        <v>18</v>
      </c>
      <c r="D83" s="43">
        <f>((L83/M83)/E83)</f>
        <v>0</v>
      </c>
      <c r="E83" s="26">
        <v>22.03</v>
      </c>
      <c r="F83" s="27">
        <f>D83*E83</f>
        <v>0</v>
      </c>
      <c r="G83" s="245"/>
      <c r="H83" s="246"/>
      <c r="I83" s="54"/>
      <c r="M83" s="6">
        <v>1.2452000000000001</v>
      </c>
    </row>
    <row r="84" spans="1:13" s="6" customFormat="1" ht="120" customHeight="1" x14ac:dyDescent="0.25">
      <c r="A84" s="29"/>
      <c r="B84" s="48" t="s">
        <v>101</v>
      </c>
      <c r="C84" s="31"/>
      <c r="D84" s="43"/>
      <c r="E84" s="26"/>
      <c r="F84" s="27"/>
      <c r="G84" s="245"/>
      <c r="H84" s="246"/>
      <c r="I84" s="36"/>
      <c r="M84" s="6">
        <v>1.2452000000000001</v>
      </c>
    </row>
    <row r="85" spans="1:13" s="6" customFormat="1" ht="18.75" customHeight="1" x14ac:dyDescent="0.25">
      <c r="A85" s="29"/>
      <c r="B85" s="48"/>
      <c r="C85" s="31"/>
      <c r="D85" s="43"/>
      <c r="E85" s="26"/>
      <c r="F85" s="27"/>
      <c r="G85" s="245"/>
      <c r="H85" s="246"/>
      <c r="I85" s="36"/>
      <c r="M85" s="6">
        <v>1.2452000000000001</v>
      </c>
    </row>
    <row r="86" spans="1:13" s="6" customFormat="1" ht="31.5" customHeight="1" x14ac:dyDescent="0.25">
      <c r="A86" s="29" t="s">
        <v>102</v>
      </c>
      <c r="B86" s="53" t="s">
        <v>103</v>
      </c>
      <c r="C86" s="31" t="s">
        <v>18</v>
      </c>
      <c r="D86" s="43">
        <f>((L86/M86)/E86)</f>
        <v>0</v>
      </c>
      <c r="E86" s="26">
        <v>18.25</v>
      </c>
      <c r="F86" s="27">
        <f>D86*E86</f>
        <v>0</v>
      </c>
      <c r="G86" s="245"/>
      <c r="H86" s="246"/>
      <c r="I86" s="54"/>
      <c r="M86" s="6">
        <v>1.2452000000000001</v>
      </c>
    </row>
    <row r="87" spans="1:13" s="6" customFormat="1" ht="127.5" customHeight="1" x14ac:dyDescent="0.25">
      <c r="A87" s="29"/>
      <c r="B87" s="48" t="s">
        <v>104</v>
      </c>
      <c r="C87" s="31"/>
      <c r="D87" s="43"/>
      <c r="E87" s="26"/>
      <c r="F87" s="27"/>
      <c r="G87" s="245"/>
      <c r="H87" s="246"/>
      <c r="I87" s="36"/>
      <c r="M87" s="6">
        <v>1.2452000000000001</v>
      </c>
    </row>
    <row r="88" spans="1:13" s="6" customFormat="1" ht="18.75" customHeight="1" x14ac:dyDescent="0.25">
      <c r="A88" s="29"/>
      <c r="B88" s="53"/>
      <c r="C88" s="31"/>
      <c r="D88" s="43"/>
      <c r="E88" s="26"/>
      <c r="F88" s="27"/>
      <c r="G88" s="245"/>
      <c r="H88" s="246"/>
      <c r="I88" s="36"/>
      <c r="M88" s="6">
        <v>1.2452000000000001</v>
      </c>
    </row>
    <row r="89" spans="1:13" s="6" customFormat="1" ht="31.5" customHeight="1" x14ac:dyDescent="0.25">
      <c r="A89" s="29" t="s">
        <v>105</v>
      </c>
      <c r="B89" s="53" t="s">
        <v>106</v>
      </c>
      <c r="C89" s="31" t="s">
        <v>18</v>
      </c>
      <c r="D89" s="43">
        <f>((L89/M89)/E89)</f>
        <v>0</v>
      </c>
      <c r="E89" s="26">
        <v>15.89</v>
      </c>
      <c r="F89" s="27">
        <f>D89*E89</f>
        <v>0</v>
      </c>
      <c r="G89" s="245"/>
      <c r="H89" s="246"/>
      <c r="I89" s="54"/>
      <c r="M89" s="6">
        <v>1.2452000000000001</v>
      </c>
    </row>
    <row r="90" spans="1:13" s="6" customFormat="1" ht="126" customHeight="1" x14ac:dyDescent="0.25">
      <c r="A90" s="29"/>
      <c r="B90" s="48" t="s">
        <v>107</v>
      </c>
      <c r="C90" s="31"/>
      <c r="D90" s="43"/>
      <c r="E90" s="26"/>
      <c r="F90" s="27"/>
      <c r="G90" s="245"/>
      <c r="H90" s="246"/>
      <c r="I90" s="36"/>
      <c r="M90" s="6">
        <v>1.2452000000000001</v>
      </c>
    </row>
    <row r="91" spans="1:13" s="6" customFormat="1" ht="18.75" customHeight="1" x14ac:dyDescent="0.25">
      <c r="A91" s="29"/>
      <c r="B91" s="48"/>
      <c r="C91" s="31"/>
      <c r="D91" s="43"/>
      <c r="E91" s="26"/>
      <c r="F91" s="27"/>
      <c r="G91" s="245"/>
      <c r="H91" s="246"/>
      <c r="I91" s="36"/>
      <c r="M91" s="6">
        <v>1.2452000000000001</v>
      </c>
    </row>
    <row r="92" spans="1:13" s="6" customFormat="1" ht="31.5" customHeight="1" x14ac:dyDescent="0.25">
      <c r="A92" s="29" t="s">
        <v>108</v>
      </c>
      <c r="B92" s="53" t="s">
        <v>109</v>
      </c>
      <c r="C92" s="31" t="s">
        <v>18</v>
      </c>
      <c r="D92" s="43">
        <f>((L92/M92)/E92)</f>
        <v>0</v>
      </c>
      <c r="E92" s="26">
        <v>4.21</v>
      </c>
      <c r="F92" s="27">
        <f>D92*E92</f>
        <v>0</v>
      </c>
      <c r="G92" s="245"/>
      <c r="H92" s="246"/>
      <c r="I92" s="54"/>
      <c r="M92" s="6">
        <v>1.2452000000000001</v>
      </c>
    </row>
    <row r="93" spans="1:13" s="6" customFormat="1" ht="137.25" customHeight="1" x14ac:dyDescent="0.25">
      <c r="A93" s="29"/>
      <c r="B93" s="48" t="s">
        <v>110</v>
      </c>
      <c r="C93" s="31"/>
      <c r="D93" s="43"/>
      <c r="E93" s="26"/>
      <c r="F93" s="27"/>
      <c r="G93" s="245"/>
      <c r="H93" s="246"/>
      <c r="I93" s="36"/>
      <c r="M93" s="6">
        <v>1.2452000000000001</v>
      </c>
    </row>
    <row r="94" spans="1:13" s="6" customFormat="1" ht="18.75" customHeight="1" x14ac:dyDescent="0.25">
      <c r="A94" s="29"/>
      <c r="B94" s="48"/>
      <c r="C94" s="31"/>
      <c r="D94" s="43"/>
      <c r="E94" s="26"/>
      <c r="F94" s="27"/>
      <c r="G94" s="245"/>
      <c r="H94" s="246"/>
      <c r="I94" s="36"/>
      <c r="M94" s="6">
        <v>1.2452000000000001</v>
      </c>
    </row>
    <row r="95" spans="1:13" s="6" customFormat="1" ht="31.5" customHeight="1" x14ac:dyDescent="0.25">
      <c r="A95" s="29" t="s">
        <v>111</v>
      </c>
      <c r="B95" s="53" t="s">
        <v>112</v>
      </c>
      <c r="C95" s="31" t="s">
        <v>18</v>
      </c>
      <c r="D95" s="43">
        <f>((L95/M95)/E95)</f>
        <v>0</v>
      </c>
      <c r="E95" s="26">
        <v>15.89</v>
      </c>
      <c r="F95" s="27">
        <f>D95*E95</f>
        <v>0</v>
      </c>
      <c r="G95" s="245"/>
      <c r="H95" s="246"/>
      <c r="I95" s="54"/>
      <c r="M95" s="6">
        <v>1.2452000000000001</v>
      </c>
    </row>
    <row r="96" spans="1:13" s="6" customFormat="1" ht="126" customHeight="1" x14ac:dyDescent="0.25">
      <c r="A96" s="29"/>
      <c r="B96" s="48" t="s">
        <v>113</v>
      </c>
      <c r="C96" s="31"/>
      <c r="D96" s="43"/>
      <c r="E96" s="26"/>
      <c r="F96" s="27"/>
      <c r="G96" s="245"/>
      <c r="H96" s="246"/>
      <c r="I96" s="36"/>
      <c r="M96" s="6">
        <v>1.2452000000000001</v>
      </c>
    </row>
    <row r="97" spans="1:13" s="6" customFormat="1" ht="18.75" customHeight="1" x14ac:dyDescent="0.25">
      <c r="A97" s="29"/>
      <c r="B97" s="53"/>
      <c r="C97" s="31"/>
      <c r="D97" s="43"/>
      <c r="E97" s="26"/>
      <c r="F97" s="27"/>
      <c r="G97" s="245"/>
      <c r="H97" s="246"/>
      <c r="I97" s="36"/>
      <c r="M97" s="6">
        <v>1.2452000000000001</v>
      </c>
    </row>
    <row r="98" spans="1:13" s="6" customFormat="1" ht="31.5" customHeight="1" x14ac:dyDescent="0.25">
      <c r="A98" s="29" t="s">
        <v>114</v>
      </c>
      <c r="B98" s="53" t="s">
        <v>115</v>
      </c>
      <c r="C98" s="31" t="s">
        <v>18</v>
      </c>
      <c r="D98" s="43">
        <f>((L98/M98)/E98)</f>
        <v>0</v>
      </c>
      <c r="E98" s="26">
        <v>4.21</v>
      </c>
      <c r="F98" s="27">
        <f>D98*E98</f>
        <v>0</v>
      </c>
      <c r="G98" s="245"/>
      <c r="H98" s="246"/>
      <c r="I98" s="57"/>
      <c r="M98" s="6">
        <v>1.2452000000000001</v>
      </c>
    </row>
    <row r="99" spans="1:13" s="6" customFormat="1" ht="126" customHeight="1" x14ac:dyDescent="0.25">
      <c r="A99" s="29"/>
      <c r="B99" s="48" t="s">
        <v>116</v>
      </c>
      <c r="C99" s="31"/>
      <c r="D99" s="43"/>
      <c r="E99" s="26"/>
      <c r="F99" s="27"/>
      <c r="G99" s="245"/>
      <c r="H99" s="246"/>
      <c r="I99" s="36"/>
      <c r="M99" s="6">
        <v>1.2452000000000001</v>
      </c>
    </row>
    <row r="100" spans="1:13" s="6" customFormat="1" ht="18.75" customHeight="1" x14ac:dyDescent="0.25">
      <c r="A100" s="29"/>
      <c r="B100" s="48"/>
      <c r="C100" s="31"/>
      <c r="D100" s="43"/>
      <c r="E100" s="26"/>
      <c r="F100" s="27"/>
      <c r="G100" s="245"/>
      <c r="H100" s="246"/>
      <c r="I100" s="36"/>
      <c r="M100" s="6">
        <v>1.2452000000000001</v>
      </c>
    </row>
    <row r="101" spans="1:13" s="6" customFormat="1" ht="18.75" customHeight="1" x14ac:dyDescent="0.25">
      <c r="A101" s="29" t="s">
        <v>117</v>
      </c>
      <c r="B101" s="53" t="s">
        <v>118</v>
      </c>
      <c r="C101" s="31" t="s">
        <v>18</v>
      </c>
      <c r="D101" s="43">
        <f>((L101/M101)/E101)</f>
        <v>0</v>
      </c>
      <c r="E101" s="26">
        <v>12.53</v>
      </c>
      <c r="F101" s="27">
        <f>D101*E101</f>
        <v>0</v>
      </c>
      <c r="G101" s="245"/>
      <c r="H101" s="246"/>
      <c r="I101" s="54"/>
      <c r="M101" s="6">
        <v>1.2452000000000001</v>
      </c>
    </row>
    <row r="102" spans="1:13" s="6" customFormat="1" ht="126" customHeight="1" x14ac:dyDescent="0.25">
      <c r="A102" s="29"/>
      <c r="B102" s="48" t="s">
        <v>119</v>
      </c>
      <c r="C102" s="31"/>
      <c r="D102" s="43"/>
      <c r="E102" s="26"/>
      <c r="F102" s="27"/>
      <c r="G102" s="245"/>
      <c r="H102" s="246"/>
      <c r="I102" s="36"/>
      <c r="M102" s="6">
        <v>1.2452000000000001</v>
      </c>
    </row>
    <row r="103" spans="1:13" s="6" customFormat="1" ht="18.75" customHeight="1" x14ac:dyDescent="0.25">
      <c r="A103" s="29"/>
      <c r="B103" s="53"/>
      <c r="C103" s="31"/>
      <c r="D103" s="43"/>
      <c r="E103" s="26"/>
      <c r="F103" s="27"/>
      <c r="G103" s="245"/>
      <c r="H103" s="246"/>
      <c r="I103" s="36"/>
      <c r="M103" s="6">
        <v>1.2452000000000001</v>
      </c>
    </row>
    <row r="104" spans="1:13" s="6" customFormat="1" ht="18.75" customHeight="1" x14ac:dyDescent="0.25">
      <c r="A104" s="29" t="s">
        <v>120</v>
      </c>
      <c r="B104" s="53" t="s">
        <v>121</v>
      </c>
      <c r="C104" s="31" t="s">
        <v>18</v>
      </c>
      <c r="D104" s="43">
        <f>((L104/M104)/E104)</f>
        <v>0</v>
      </c>
      <c r="E104" s="26">
        <v>10.74</v>
      </c>
      <c r="F104" s="27">
        <f>D104*E104</f>
        <v>0</v>
      </c>
      <c r="G104" s="245"/>
      <c r="H104" s="246"/>
      <c r="I104" s="54"/>
      <c r="M104" s="6">
        <v>1.2452000000000001</v>
      </c>
    </row>
    <row r="105" spans="1:13" s="6" customFormat="1" ht="110.25" customHeight="1" x14ac:dyDescent="0.25">
      <c r="A105" s="29"/>
      <c r="B105" s="48" t="s">
        <v>122</v>
      </c>
      <c r="C105" s="31"/>
      <c r="D105" s="43"/>
      <c r="E105" s="26"/>
      <c r="F105" s="27"/>
      <c r="G105" s="245"/>
      <c r="H105" s="246"/>
      <c r="I105" s="36"/>
      <c r="M105" s="6">
        <v>1.2452000000000001</v>
      </c>
    </row>
    <row r="106" spans="1:13" s="6" customFormat="1" ht="18.75" customHeight="1" x14ac:dyDescent="0.25">
      <c r="A106" s="29"/>
      <c r="B106" s="53"/>
      <c r="C106" s="31"/>
      <c r="D106" s="43"/>
      <c r="E106" s="26"/>
      <c r="F106" s="27"/>
      <c r="G106" s="245"/>
      <c r="H106" s="246"/>
      <c r="I106" s="36"/>
      <c r="M106" s="6">
        <v>1.2452000000000001</v>
      </c>
    </row>
    <row r="107" spans="1:13" s="6" customFormat="1" ht="18.75" customHeight="1" x14ac:dyDescent="0.25">
      <c r="A107" s="29" t="s">
        <v>123</v>
      </c>
      <c r="B107" s="53" t="s">
        <v>124</v>
      </c>
      <c r="C107" s="31" t="s">
        <v>22</v>
      </c>
      <c r="D107" s="43">
        <f>((L107/M107)/E107)</f>
        <v>0</v>
      </c>
      <c r="E107" s="26">
        <v>6.52</v>
      </c>
      <c r="F107" s="27">
        <f>D107*E107</f>
        <v>0</v>
      </c>
      <c r="G107" s="245"/>
      <c r="H107" s="246"/>
      <c r="I107" s="54"/>
      <c r="M107" s="6">
        <v>1.2452000000000001</v>
      </c>
    </row>
    <row r="108" spans="1:13" s="6" customFormat="1" ht="131.25" customHeight="1" x14ac:dyDescent="0.25">
      <c r="A108" s="29"/>
      <c r="B108" s="48" t="s">
        <v>125</v>
      </c>
      <c r="C108" s="31"/>
      <c r="D108" s="43"/>
      <c r="E108" s="26"/>
      <c r="F108" s="27"/>
      <c r="G108" s="245"/>
      <c r="H108" s="246"/>
      <c r="I108" s="36"/>
      <c r="M108" s="6">
        <v>1.2452000000000001</v>
      </c>
    </row>
    <row r="109" spans="1:13" s="6" customFormat="1" ht="18.75" customHeight="1" x14ac:dyDescent="0.25">
      <c r="A109" s="29"/>
      <c r="B109" s="53"/>
      <c r="C109" s="31"/>
      <c r="D109" s="43"/>
      <c r="E109" s="26"/>
      <c r="F109" s="27"/>
      <c r="G109" s="245"/>
      <c r="H109" s="246"/>
      <c r="I109" s="36"/>
      <c r="M109" s="6">
        <v>1.2452000000000001</v>
      </c>
    </row>
    <row r="110" spans="1:13" s="6" customFormat="1" ht="37.5" customHeight="1" x14ac:dyDescent="0.25">
      <c r="A110" s="29" t="s">
        <v>126</v>
      </c>
      <c r="B110" s="53" t="s">
        <v>127</v>
      </c>
      <c r="C110" s="31" t="s">
        <v>18</v>
      </c>
      <c r="D110" s="43">
        <f>((L110/M110)/E110)</f>
        <v>0</v>
      </c>
      <c r="E110" s="26">
        <v>14.32</v>
      </c>
      <c r="F110" s="27">
        <f>D110*E110</f>
        <v>0</v>
      </c>
      <c r="G110" s="245"/>
      <c r="H110" s="246"/>
      <c r="I110" s="54"/>
      <c r="M110" s="6">
        <v>1.2452000000000001</v>
      </c>
    </row>
    <row r="111" spans="1:13" s="6" customFormat="1" ht="131.25" customHeight="1" x14ac:dyDescent="0.25">
      <c r="A111" s="29"/>
      <c r="B111" s="48" t="s">
        <v>128</v>
      </c>
      <c r="C111" s="31"/>
      <c r="D111" s="43"/>
      <c r="E111" s="26"/>
      <c r="F111" s="27"/>
      <c r="G111" s="245"/>
      <c r="H111" s="246"/>
      <c r="I111" s="36"/>
      <c r="M111" s="6">
        <v>1.2452000000000001</v>
      </c>
    </row>
    <row r="112" spans="1:13" s="6" customFormat="1" ht="18.75" customHeight="1" x14ac:dyDescent="0.25">
      <c r="A112" s="29"/>
      <c r="B112" s="53"/>
      <c r="C112" s="31"/>
      <c r="D112" s="43"/>
      <c r="E112" s="26"/>
      <c r="F112" s="27"/>
      <c r="G112" s="245"/>
      <c r="H112" s="246"/>
      <c r="I112" s="36"/>
      <c r="M112" s="6">
        <v>1.2452000000000001</v>
      </c>
    </row>
    <row r="113" spans="1:13" s="6" customFormat="1" ht="18.75" customHeight="1" x14ac:dyDescent="0.25">
      <c r="A113" s="29" t="s">
        <v>129</v>
      </c>
      <c r="B113" s="53" t="s">
        <v>130</v>
      </c>
      <c r="C113" s="31" t="s">
        <v>18</v>
      </c>
      <c r="D113" s="43">
        <f>((L113/M113)/E113)</f>
        <v>0</v>
      </c>
      <c r="E113" s="26">
        <v>12.71</v>
      </c>
      <c r="F113" s="27">
        <f>D113*E113</f>
        <v>0</v>
      </c>
      <c r="G113" s="245"/>
      <c r="H113" s="246"/>
      <c r="I113" s="54"/>
      <c r="M113" s="6">
        <v>1.2452000000000001</v>
      </c>
    </row>
    <row r="114" spans="1:13" s="6" customFormat="1" ht="138.75" customHeight="1" x14ac:dyDescent="0.25">
      <c r="A114" s="29"/>
      <c r="B114" s="48" t="s">
        <v>131</v>
      </c>
      <c r="C114" s="31"/>
      <c r="D114" s="43"/>
      <c r="E114" s="26"/>
      <c r="F114" s="27"/>
      <c r="G114" s="245"/>
      <c r="H114" s="246"/>
      <c r="I114" s="36"/>
      <c r="M114" s="6">
        <v>1.2452000000000001</v>
      </c>
    </row>
    <row r="115" spans="1:13" s="6" customFormat="1" ht="18.75" customHeight="1" x14ac:dyDescent="0.25">
      <c r="A115" s="29"/>
      <c r="B115" s="53"/>
      <c r="C115" s="31"/>
      <c r="D115" s="43"/>
      <c r="E115" s="26"/>
      <c r="F115" s="27"/>
      <c r="G115" s="245"/>
      <c r="H115" s="246"/>
      <c r="I115" s="36"/>
      <c r="M115" s="6">
        <v>1.2452000000000001</v>
      </c>
    </row>
    <row r="116" spans="1:13" s="6" customFormat="1" ht="48.75" customHeight="1" x14ac:dyDescent="0.25">
      <c r="A116" s="29" t="s">
        <v>132</v>
      </c>
      <c r="B116" s="53" t="s">
        <v>133</v>
      </c>
      <c r="C116" s="31" t="s">
        <v>18</v>
      </c>
      <c r="D116" s="43">
        <f>((L116/M116)/E116)</f>
        <v>0</v>
      </c>
      <c r="E116" s="26">
        <v>18.39</v>
      </c>
      <c r="F116" s="27">
        <f>D116*E116</f>
        <v>0</v>
      </c>
      <c r="G116" s="245"/>
      <c r="H116" s="246"/>
      <c r="I116" s="54"/>
      <c r="M116" s="6">
        <v>1.2452000000000001</v>
      </c>
    </row>
    <row r="117" spans="1:13" s="6" customFormat="1" ht="141.75" customHeight="1" x14ac:dyDescent="0.25">
      <c r="A117" s="29"/>
      <c r="B117" s="48" t="s">
        <v>134</v>
      </c>
      <c r="C117" s="31"/>
      <c r="D117" s="43"/>
      <c r="E117" s="26"/>
      <c r="F117" s="27"/>
      <c r="G117" s="245"/>
      <c r="H117" s="246"/>
      <c r="I117" s="36"/>
      <c r="M117" s="6">
        <v>1.2452000000000001</v>
      </c>
    </row>
    <row r="118" spans="1:13" s="6" customFormat="1" ht="18.75" customHeight="1" x14ac:dyDescent="0.25">
      <c r="A118" s="29"/>
      <c r="B118" s="53"/>
      <c r="C118" s="31"/>
      <c r="D118" s="43"/>
      <c r="E118" s="26"/>
      <c r="F118" s="27"/>
      <c r="G118" s="245"/>
      <c r="H118" s="246"/>
      <c r="I118" s="36"/>
      <c r="M118" s="6">
        <v>1.2452000000000001</v>
      </c>
    </row>
    <row r="119" spans="1:13" s="6" customFormat="1" ht="18.75" customHeight="1" x14ac:dyDescent="0.25">
      <c r="A119" s="29" t="s">
        <v>135</v>
      </c>
      <c r="B119" s="53" t="s">
        <v>136</v>
      </c>
      <c r="C119" s="31" t="s">
        <v>18</v>
      </c>
      <c r="D119" s="43">
        <f>((L119/M119)/E119)</f>
        <v>0</v>
      </c>
      <c r="E119" s="26">
        <v>17.91</v>
      </c>
      <c r="F119" s="27">
        <f>D119*E119</f>
        <v>0</v>
      </c>
      <c r="G119" s="245"/>
      <c r="H119" s="246"/>
      <c r="I119" s="54"/>
      <c r="M119" s="6">
        <v>1.2452000000000001</v>
      </c>
    </row>
    <row r="120" spans="1:13" s="6" customFormat="1" ht="137.25" customHeight="1" x14ac:dyDescent="0.25">
      <c r="A120" s="29"/>
      <c r="B120" s="48" t="s">
        <v>137</v>
      </c>
      <c r="C120" s="31"/>
      <c r="D120" s="43"/>
      <c r="E120" s="26"/>
      <c r="F120" s="27"/>
      <c r="G120" s="245"/>
      <c r="H120" s="246"/>
      <c r="I120" s="36"/>
      <c r="M120" s="6">
        <v>1.2452000000000001</v>
      </c>
    </row>
    <row r="121" spans="1:13" s="6" customFormat="1" ht="18.75" customHeight="1" x14ac:dyDescent="0.25">
      <c r="A121" s="29"/>
      <c r="B121" s="53"/>
      <c r="C121" s="31"/>
      <c r="D121" s="43"/>
      <c r="E121" s="26"/>
      <c r="F121" s="27"/>
      <c r="G121" s="245"/>
      <c r="H121" s="246"/>
      <c r="I121" s="36"/>
      <c r="M121" s="6">
        <v>1.2452000000000001</v>
      </c>
    </row>
    <row r="122" spans="1:13" s="6" customFormat="1" ht="18.75" customHeight="1" x14ac:dyDescent="0.25">
      <c r="A122" s="29" t="s">
        <v>138</v>
      </c>
      <c r="B122" s="53" t="s">
        <v>139</v>
      </c>
      <c r="C122" s="31" t="s">
        <v>18</v>
      </c>
      <c r="D122" s="43">
        <f>((L122/M122)/E122)</f>
        <v>0</v>
      </c>
      <c r="E122" s="26">
        <v>16.11</v>
      </c>
      <c r="F122" s="27">
        <f>D122*E122</f>
        <v>0</v>
      </c>
      <c r="G122" s="245"/>
      <c r="H122" s="246"/>
      <c r="I122" s="54"/>
      <c r="M122" s="6">
        <v>1.2452000000000001</v>
      </c>
    </row>
    <row r="123" spans="1:13" s="6" customFormat="1" ht="125.25" customHeight="1" x14ac:dyDescent="0.25">
      <c r="A123" s="29"/>
      <c r="B123" s="48" t="s">
        <v>140</v>
      </c>
      <c r="C123" s="31"/>
      <c r="D123" s="43"/>
      <c r="E123" s="26"/>
      <c r="F123" s="27"/>
      <c r="G123" s="245"/>
      <c r="H123" s="246"/>
      <c r="I123" s="36"/>
      <c r="M123" s="6">
        <v>1.2452000000000001</v>
      </c>
    </row>
    <row r="124" spans="1:13" s="6" customFormat="1" ht="18.75" customHeight="1" x14ac:dyDescent="0.25">
      <c r="A124" s="29"/>
      <c r="B124" s="53"/>
      <c r="C124" s="31"/>
      <c r="D124" s="43"/>
      <c r="E124" s="26"/>
      <c r="F124" s="27"/>
      <c r="G124" s="245"/>
      <c r="H124" s="246"/>
      <c r="I124" s="36"/>
      <c r="M124" s="6">
        <v>1.2452000000000001</v>
      </c>
    </row>
    <row r="125" spans="1:13" s="6" customFormat="1" ht="18.75" customHeight="1" x14ac:dyDescent="0.25">
      <c r="A125" s="29" t="s">
        <v>141</v>
      </c>
      <c r="B125" s="53" t="s">
        <v>142</v>
      </c>
      <c r="C125" s="31" t="s">
        <v>18</v>
      </c>
      <c r="D125" s="43">
        <f>((L125/M125)/E125)</f>
        <v>0</v>
      </c>
      <c r="E125" s="26">
        <v>15.22</v>
      </c>
      <c r="F125" s="27">
        <f>D125*E125</f>
        <v>0</v>
      </c>
      <c r="G125" s="245"/>
      <c r="H125" s="246"/>
      <c r="I125" s="54"/>
      <c r="M125" s="6">
        <v>1.2452000000000001</v>
      </c>
    </row>
    <row r="126" spans="1:13" s="6" customFormat="1" ht="126" customHeight="1" x14ac:dyDescent="0.25">
      <c r="A126" s="29"/>
      <c r="B126" s="56" t="s">
        <v>143</v>
      </c>
      <c r="C126" s="31"/>
      <c r="D126" s="43"/>
      <c r="E126" s="26"/>
      <c r="F126" s="27"/>
      <c r="G126" s="245"/>
      <c r="H126" s="246"/>
      <c r="I126" s="36"/>
      <c r="M126" s="6">
        <v>1.2452000000000001</v>
      </c>
    </row>
    <row r="127" spans="1:13" s="6" customFormat="1" ht="18.75" customHeight="1" x14ac:dyDescent="0.25">
      <c r="A127" s="29"/>
      <c r="B127" s="46"/>
      <c r="C127" s="31"/>
      <c r="D127" s="43"/>
      <c r="E127" s="26"/>
      <c r="F127" s="27"/>
      <c r="G127" s="245"/>
      <c r="H127" s="246"/>
      <c r="I127" s="36"/>
      <c r="M127" s="6">
        <v>1.2452000000000001</v>
      </c>
    </row>
    <row r="128" spans="1:13" s="6" customFormat="1" ht="18.75" customHeight="1" x14ac:dyDescent="0.25">
      <c r="A128" s="29" t="s">
        <v>144</v>
      </c>
      <c r="B128" s="46" t="s">
        <v>145</v>
      </c>
      <c r="C128" s="31" t="s">
        <v>18</v>
      </c>
      <c r="D128" s="43">
        <f>((L128/M128)/E128)</f>
        <v>0</v>
      </c>
      <c r="E128" s="26">
        <v>7.16</v>
      </c>
      <c r="F128" s="27">
        <f>D128*E128</f>
        <v>0</v>
      </c>
      <c r="G128" s="245"/>
      <c r="H128" s="246"/>
      <c r="I128" s="54"/>
      <c r="M128" s="6">
        <v>1.2452000000000001</v>
      </c>
    </row>
    <row r="129" spans="1:13" s="6" customFormat="1" ht="141.75" customHeight="1" x14ac:dyDescent="0.25">
      <c r="A129" s="29"/>
      <c r="B129" s="56" t="s">
        <v>146</v>
      </c>
      <c r="C129" s="31"/>
      <c r="D129" s="43"/>
      <c r="E129" s="26"/>
      <c r="F129" s="27"/>
      <c r="G129" s="245"/>
      <c r="H129" s="246"/>
      <c r="I129" s="36"/>
      <c r="M129" s="6">
        <v>1.2452000000000001</v>
      </c>
    </row>
    <row r="130" spans="1:13" s="6" customFormat="1" ht="18.75" customHeight="1" x14ac:dyDescent="0.25">
      <c r="A130" s="29"/>
      <c r="B130" s="56"/>
      <c r="C130" s="31"/>
      <c r="D130" s="43"/>
      <c r="E130" s="26"/>
      <c r="F130" s="27"/>
      <c r="G130" s="245"/>
      <c r="H130" s="246"/>
      <c r="I130" s="36"/>
      <c r="M130" s="6">
        <v>1.2452000000000001</v>
      </c>
    </row>
    <row r="131" spans="1:13" s="6" customFormat="1" ht="31.5" customHeight="1" x14ac:dyDescent="0.25">
      <c r="A131" s="29" t="s">
        <v>147</v>
      </c>
      <c r="B131" s="46" t="s">
        <v>148</v>
      </c>
      <c r="C131" s="31" t="s">
        <v>18</v>
      </c>
      <c r="D131" s="43">
        <f>((L131/M131)/E131)</f>
        <v>0</v>
      </c>
      <c r="E131" s="26">
        <v>21.5</v>
      </c>
      <c r="F131" s="27">
        <f>D131*E131</f>
        <v>0</v>
      </c>
      <c r="G131" s="245"/>
      <c r="H131" s="246"/>
      <c r="I131" s="54"/>
      <c r="M131" s="6">
        <v>1.2452000000000001</v>
      </c>
    </row>
    <row r="132" spans="1:13" s="6" customFormat="1" ht="126" customHeight="1" x14ac:dyDescent="0.25">
      <c r="A132" s="29"/>
      <c r="B132" s="48" t="s">
        <v>149</v>
      </c>
      <c r="C132" s="31"/>
      <c r="D132" s="43"/>
      <c r="E132" s="26"/>
      <c r="F132" s="27"/>
      <c r="G132" s="245"/>
      <c r="H132" s="246"/>
      <c r="I132" s="36"/>
      <c r="M132" s="6">
        <v>1.2452000000000001</v>
      </c>
    </row>
    <row r="133" spans="1:13" s="6" customFormat="1" ht="18.75" customHeight="1" x14ac:dyDescent="0.25">
      <c r="A133" s="29"/>
      <c r="B133" s="56"/>
      <c r="C133" s="31"/>
      <c r="D133" s="43"/>
      <c r="E133" s="26"/>
      <c r="F133" s="27"/>
      <c r="G133" s="245"/>
      <c r="H133" s="246"/>
      <c r="I133" s="36"/>
      <c r="M133" s="6">
        <v>1.2452000000000001</v>
      </c>
    </row>
    <row r="134" spans="1:13" s="6" customFormat="1" ht="18.75" customHeight="1" x14ac:dyDescent="0.25">
      <c r="A134" s="29" t="s">
        <v>150</v>
      </c>
      <c r="B134" s="46" t="s">
        <v>151</v>
      </c>
      <c r="C134" s="31" t="s">
        <v>18</v>
      </c>
      <c r="D134" s="43">
        <f>((L134/M134)/E134)</f>
        <v>0</v>
      </c>
      <c r="E134" s="26">
        <v>12.53</v>
      </c>
      <c r="F134" s="27">
        <f>D134*E134</f>
        <v>0</v>
      </c>
      <c r="G134" s="245"/>
      <c r="H134" s="246"/>
      <c r="I134" s="54"/>
      <c r="M134" s="6">
        <v>1.2452000000000001</v>
      </c>
    </row>
    <row r="135" spans="1:13" s="6" customFormat="1" ht="129.75" customHeight="1" x14ac:dyDescent="0.25">
      <c r="A135" s="29"/>
      <c r="B135" s="48" t="s">
        <v>152</v>
      </c>
      <c r="C135" s="31"/>
      <c r="D135" s="43"/>
      <c r="E135" s="26"/>
      <c r="F135" s="27"/>
      <c r="G135" s="245"/>
      <c r="H135" s="246"/>
      <c r="I135" s="36"/>
      <c r="M135" s="6">
        <v>1.2452000000000001</v>
      </c>
    </row>
    <row r="136" spans="1:13" s="6" customFormat="1" ht="18.75" customHeight="1" x14ac:dyDescent="0.25">
      <c r="A136" s="29"/>
      <c r="B136" s="46"/>
      <c r="C136" s="31"/>
      <c r="D136" s="43"/>
      <c r="E136" s="26"/>
      <c r="F136" s="27"/>
      <c r="G136" s="245"/>
      <c r="H136" s="246"/>
      <c r="I136" s="36"/>
      <c r="M136" s="6">
        <v>1.2452000000000001</v>
      </c>
    </row>
    <row r="137" spans="1:13" s="6" customFormat="1" ht="18.75" customHeight="1" x14ac:dyDescent="0.25">
      <c r="A137" s="29" t="s">
        <v>153</v>
      </c>
      <c r="B137" s="58" t="s">
        <v>154</v>
      </c>
      <c r="C137" s="31" t="s">
        <v>18</v>
      </c>
      <c r="D137" s="43">
        <f>((L137/M137)/E137)</f>
        <v>0</v>
      </c>
      <c r="E137" s="26">
        <v>7.16</v>
      </c>
      <c r="F137" s="27">
        <f>D137*E137</f>
        <v>0</v>
      </c>
      <c r="G137" s="245"/>
      <c r="H137" s="246"/>
      <c r="I137" s="54"/>
      <c r="M137" s="6">
        <v>1.2452000000000001</v>
      </c>
    </row>
    <row r="138" spans="1:13" s="6" customFormat="1" ht="117.75" customHeight="1" x14ac:dyDescent="0.25">
      <c r="A138" s="29"/>
      <c r="B138" s="59" t="s">
        <v>155</v>
      </c>
      <c r="C138" s="31"/>
      <c r="D138" s="43"/>
      <c r="E138" s="60"/>
      <c r="F138" s="27"/>
      <c r="G138" s="245"/>
      <c r="H138" s="246"/>
      <c r="I138" s="36"/>
      <c r="M138" s="6">
        <v>1.2452000000000001</v>
      </c>
    </row>
    <row r="139" spans="1:13" s="6" customFormat="1" ht="18.75" customHeight="1" x14ac:dyDescent="0.25">
      <c r="A139" s="29"/>
      <c r="B139" s="59"/>
      <c r="C139" s="31"/>
      <c r="D139" s="43"/>
      <c r="E139" s="60"/>
      <c r="F139" s="27"/>
      <c r="G139" s="245"/>
      <c r="H139" s="246"/>
      <c r="I139" s="36"/>
      <c r="M139" s="6">
        <v>1.2452000000000001</v>
      </c>
    </row>
    <row r="140" spans="1:13" s="6" customFormat="1" ht="18.75" customHeight="1" x14ac:dyDescent="0.25">
      <c r="A140" s="29" t="s">
        <v>156</v>
      </c>
      <c r="B140" s="58" t="s">
        <v>157</v>
      </c>
      <c r="C140" s="31" t="s">
        <v>7</v>
      </c>
      <c r="D140" s="43">
        <f>((L140/M140)/E140)</f>
        <v>0</v>
      </c>
      <c r="E140" s="60">
        <v>12.53</v>
      </c>
      <c r="F140" s="27">
        <f>D140*E140</f>
        <v>0</v>
      </c>
      <c r="G140" s="245"/>
      <c r="H140" s="246"/>
      <c r="I140" s="54"/>
      <c r="M140" s="6">
        <v>1.2452000000000001</v>
      </c>
    </row>
    <row r="141" spans="1:13" s="6" customFormat="1" ht="125.25" customHeight="1" x14ac:dyDescent="0.25">
      <c r="A141" s="29"/>
      <c r="B141" s="59" t="s">
        <v>158</v>
      </c>
      <c r="C141" s="31"/>
      <c r="D141" s="43"/>
      <c r="E141" s="60"/>
      <c r="F141" s="27"/>
      <c r="G141" s="245"/>
      <c r="H141" s="246"/>
      <c r="I141" s="36"/>
      <c r="M141" s="6">
        <v>1.2452000000000001</v>
      </c>
    </row>
    <row r="142" spans="1:13" s="6" customFormat="1" ht="18.75" customHeight="1" x14ac:dyDescent="0.25">
      <c r="A142" s="29"/>
      <c r="B142" s="58"/>
      <c r="C142" s="31"/>
      <c r="D142" s="43"/>
      <c r="E142" s="60"/>
      <c r="F142" s="27"/>
      <c r="G142" s="245"/>
      <c r="H142" s="246"/>
      <c r="I142" s="36"/>
      <c r="M142" s="6">
        <v>1.2452000000000001</v>
      </c>
    </row>
    <row r="143" spans="1:13" s="6" customFormat="1" ht="18.75" customHeight="1" x14ac:dyDescent="0.25">
      <c r="A143" s="29" t="s">
        <v>159</v>
      </c>
      <c r="B143" s="58" t="s">
        <v>160</v>
      </c>
      <c r="C143" s="31" t="s">
        <v>18</v>
      </c>
      <c r="D143" s="43">
        <f>((L143/M143)/E143)</f>
        <v>0</v>
      </c>
      <c r="E143" s="60">
        <v>7.85</v>
      </c>
      <c r="F143" s="27">
        <f>D143*E143</f>
        <v>0</v>
      </c>
      <c r="G143" s="245"/>
      <c r="H143" s="246"/>
      <c r="I143" s="54"/>
      <c r="M143" s="6">
        <v>1.2452000000000001</v>
      </c>
    </row>
    <row r="144" spans="1:13" s="6" customFormat="1" ht="139.5" customHeight="1" x14ac:dyDescent="0.25">
      <c r="A144" s="29"/>
      <c r="B144" s="59" t="s">
        <v>161</v>
      </c>
      <c r="C144" s="31"/>
      <c r="D144" s="43"/>
      <c r="E144" s="60"/>
      <c r="F144" s="27"/>
      <c r="G144" s="245"/>
      <c r="H144" s="246"/>
      <c r="I144" s="36"/>
      <c r="M144" s="6">
        <v>1.2452000000000001</v>
      </c>
    </row>
    <row r="145" spans="1:13" s="6" customFormat="1" ht="18.75" customHeight="1" x14ac:dyDescent="0.25">
      <c r="A145" s="29"/>
      <c r="B145" s="59"/>
      <c r="C145" s="31"/>
      <c r="D145" s="43"/>
      <c r="E145" s="60"/>
      <c r="F145" s="27"/>
      <c r="G145" s="245"/>
      <c r="H145" s="246"/>
      <c r="I145" s="36"/>
      <c r="M145" s="6">
        <v>1.2452000000000001</v>
      </c>
    </row>
    <row r="146" spans="1:13" s="6" customFormat="1" ht="18.75" customHeight="1" x14ac:dyDescent="0.25">
      <c r="A146" s="29" t="s">
        <v>162</v>
      </c>
      <c r="B146" s="58" t="s">
        <v>163</v>
      </c>
      <c r="C146" s="31" t="s">
        <v>22</v>
      </c>
      <c r="D146" s="43">
        <f>((L146/M146)/E146)</f>
        <v>0</v>
      </c>
      <c r="E146" s="60">
        <v>7.16</v>
      </c>
      <c r="F146" s="27">
        <f>D146*E146</f>
        <v>0</v>
      </c>
      <c r="G146" s="245"/>
      <c r="H146" s="246"/>
      <c r="I146" s="54"/>
      <c r="M146" s="6">
        <v>1.2452000000000001</v>
      </c>
    </row>
    <row r="147" spans="1:13" s="6" customFormat="1" ht="141.75" customHeight="1" x14ac:dyDescent="0.25">
      <c r="A147" s="29"/>
      <c r="B147" s="56" t="s">
        <v>164</v>
      </c>
      <c r="C147" s="31"/>
      <c r="D147" s="43"/>
      <c r="E147" s="60"/>
      <c r="F147" s="27"/>
      <c r="G147" s="245"/>
      <c r="H147" s="246"/>
      <c r="I147" s="36"/>
      <c r="M147" s="6">
        <v>1.2452000000000001</v>
      </c>
    </row>
    <row r="148" spans="1:13" s="6" customFormat="1" ht="18.75" customHeight="1" x14ac:dyDescent="0.25">
      <c r="A148" s="29"/>
      <c r="B148" s="59"/>
      <c r="C148" s="31"/>
      <c r="D148" s="43"/>
      <c r="E148" s="60"/>
      <c r="F148" s="27"/>
      <c r="G148" s="245"/>
      <c r="H148" s="246"/>
      <c r="I148" s="36"/>
      <c r="M148" s="6">
        <v>1.2452000000000001</v>
      </c>
    </row>
    <row r="149" spans="1:13" s="6" customFormat="1" ht="18.75" customHeight="1" x14ac:dyDescent="0.25">
      <c r="A149" s="29" t="s">
        <v>165</v>
      </c>
      <c r="B149" s="58" t="s">
        <v>166</v>
      </c>
      <c r="C149" s="31" t="s">
        <v>7</v>
      </c>
      <c r="D149" s="43">
        <f>((L149/M149)/E149)</f>
        <v>0</v>
      </c>
      <c r="E149" s="60">
        <v>59.69</v>
      </c>
      <c r="F149" s="27">
        <f>D149*E149</f>
        <v>0</v>
      </c>
      <c r="G149" s="245"/>
      <c r="H149" s="246"/>
      <c r="I149" s="54"/>
      <c r="M149" s="6">
        <v>1.2452000000000001</v>
      </c>
    </row>
    <row r="150" spans="1:13" s="6" customFormat="1" ht="135" customHeight="1" x14ac:dyDescent="0.25">
      <c r="A150" s="29"/>
      <c r="B150" s="56" t="s">
        <v>167</v>
      </c>
      <c r="C150" s="31"/>
      <c r="D150" s="43"/>
      <c r="E150" s="60"/>
      <c r="F150" s="27"/>
      <c r="G150" s="245"/>
      <c r="H150" s="246"/>
      <c r="I150" s="36"/>
      <c r="M150" s="6">
        <v>1.2452000000000001</v>
      </c>
    </row>
    <row r="151" spans="1:13" s="6" customFormat="1" ht="18.75" customHeight="1" x14ac:dyDescent="0.25">
      <c r="A151" s="29"/>
      <c r="B151" s="59"/>
      <c r="C151" s="31"/>
      <c r="D151" s="43"/>
      <c r="E151" s="60"/>
      <c r="F151" s="27"/>
      <c r="G151" s="245"/>
      <c r="H151" s="246"/>
      <c r="I151" s="36"/>
      <c r="M151" s="6">
        <v>1.2452000000000001</v>
      </c>
    </row>
    <row r="152" spans="1:13" s="6" customFormat="1" ht="31.5" customHeight="1" x14ac:dyDescent="0.25">
      <c r="A152" s="29" t="s">
        <v>168</v>
      </c>
      <c r="B152" s="61" t="s">
        <v>169</v>
      </c>
      <c r="C152" s="31" t="s">
        <v>18</v>
      </c>
      <c r="D152" s="43">
        <f>((L152/M152)/E152)</f>
        <v>0</v>
      </c>
      <c r="E152" s="26">
        <v>41.57</v>
      </c>
      <c r="F152" s="27">
        <f>D152*E152</f>
        <v>0</v>
      </c>
      <c r="G152" s="245"/>
      <c r="H152" s="246"/>
      <c r="I152" s="54"/>
      <c r="M152" s="6">
        <v>1.2452000000000001</v>
      </c>
    </row>
    <row r="153" spans="1:13" s="6" customFormat="1" ht="141.75" customHeight="1" x14ac:dyDescent="0.25">
      <c r="A153" s="29"/>
      <c r="B153" s="56" t="s">
        <v>170</v>
      </c>
      <c r="C153" s="31"/>
      <c r="D153" s="43"/>
      <c r="E153" s="26"/>
      <c r="F153" s="27"/>
      <c r="G153" s="245"/>
      <c r="H153" s="246"/>
      <c r="I153" s="36"/>
      <c r="M153" s="6">
        <v>1.2452000000000001</v>
      </c>
    </row>
    <row r="154" spans="1:13" s="6" customFormat="1" ht="18.75" customHeight="1" x14ac:dyDescent="0.25">
      <c r="A154" s="62"/>
      <c r="B154" s="48"/>
      <c r="C154" s="49"/>
      <c r="D154" s="43"/>
      <c r="E154" s="26"/>
      <c r="F154" s="63"/>
      <c r="G154" s="245"/>
      <c r="H154" s="246"/>
      <c r="I154" s="36"/>
      <c r="M154" s="6">
        <v>1.2452000000000001</v>
      </c>
    </row>
    <row r="155" spans="1:13" s="6" customFormat="1" ht="18.75" customHeight="1" x14ac:dyDescent="0.25">
      <c r="A155" s="29" t="s">
        <v>171</v>
      </c>
      <c r="B155" s="42" t="s">
        <v>172</v>
      </c>
      <c r="C155" s="31"/>
      <c r="D155" s="43"/>
      <c r="E155" s="51"/>
      <c r="F155" s="27"/>
      <c r="G155" s="245"/>
      <c r="H155" s="246"/>
      <c r="I155" s="36"/>
      <c r="M155" s="6">
        <v>1.2452000000000001</v>
      </c>
    </row>
    <row r="156" spans="1:13" s="6" customFormat="1" ht="126" customHeight="1" x14ac:dyDescent="0.25">
      <c r="A156" s="62"/>
      <c r="B156" s="48" t="s">
        <v>173</v>
      </c>
      <c r="C156" s="49"/>
      <c r="D156" s="43"/>
      <c r="E156" s="51"/>
      <c r="F156" s="27"/>
      <c r="G156" s="245"/>
      <c r="H156" s="246"/>
      <c r="I156" s="36"/>
      <c r="M156" s="6">
        <v>1.2452000000000001</v>
      </c>
    </row>
    <row r="157" spans="1:13" s="6" customFormat="1" ht="18.75" customHeight="1" x14ac:dyDescent="0.25">
      <c r="A157" s="62"/>
      <c r="B157" s="42"/>
      <c r="C157" s="49"/>
      <c r="D157" s="43"/>
      <c r="E157" s="51"/>
      <c r="F157" s="27"/>
      <c r="G157" s="245"/>
      <c r="H157" s="246"/>
      <c r="I157" s="36"/>
      <c r="M157" s="6">
        <v>1.2452000000000001</v>
      </c>
    </row>
    <row r="158" spans="1:13" s="6" customFormat="1" ht="18.75" customHeight="1" x14ac:dyDescent="0.25">
      <c r="A158" s="29" t="s">
        <v>174</v>
      </c>
      <c r="B158" s="53" t="s">
        <v>175</v>
      </c>
      <c r="C158" s="31" t="s">
        <v>18</v>
      </c>
      <c r="D158" s="43">
        <f>((L158/M158)/E158)</f>
        <v>0</v>
      </c>
      <c r="E158" s="26">
        <v>16.11</v>
      </c>
      <c r="F158" s="27">
        <f>D158*E158</f>
        <v>0</v>
      </c>
      <c r="G158" s="245"/>
      <c r="H158" s="246"/>
      <c r="I158" s="54"/>
      <c r="M158" s="6">
        <v>1.2452000000000001</v>
      </c>
    </row>
    <row r="159" spans="1:13" s="6" customFormat="1" ht="18.75" customHeight="1" x14ac:dyDescent="0.25">
      <c r="A159" s="29"/>
      <c r="B159" s="53"/>
      <c r="C159" s="31"/>
      <c r="D159" s="43"/>
      <c r="E159" s="26"/>
      <c r="F159" s="27"/>
      <c r="G159" s="245"/>
      <c r="H159" s="246"/>
      <c r="I159" s="36"/>
      <c r="M159" s="6">
        <v>1.2452000000000001</v>
      </c>
    </row>
    <row r="160" spans="1:13" s="6" customFormat="1" ht="18.75" customHeight="1" x14ac:dyDescent="0.25">
      <c r="A160" s="29" t="s">
        <v>176</v>
      </c>
      <c r="B160" s="53" t="s">
        <v>177</v>
      </c>
      <c r="C160" s="31" t="s">
        <v>18</v>
      </c>
      <c r="D160" s="43">
        <v>500</v>
      </c>
      <c r="E160" s="26">
        <v>15.22</v>
      </c>
      <c r="F160" s="27">
        <f>D160*E160</f>
        <v>7610</v>
      </c>
      <c r="G160" s="245"/>
      <c r="H160" s="246"/>
      <c r="I160" s="54"/>
      <c r="L160" s="6">
        <f>9310.61+557.21</f>
        <v>9867.82</v>
      </c>
      <c r="M160" s="6">
        <v>1.2452000000000001</v>
      </c>
    </row>
    <row r="161" spans="1:13" s="6" customFormat="1" ht="18.75" customHeight="1" x14ac:dyDescent="0.25">
      <c r="A161" s="29"/>
      <c r="B161" s="48"/>
      <c r="C161" s="31"/>
      <c r="D161" s="43"/>
      <c r="E161" s="26"/>
      <c r="F161" s="27"/>
      <c r="G161" s="178"/>
      <c r="H161" s="28"/>
      <c r="I161" s="36"/>
      <c r="M161" s="6">
        <v>1.2452000000000001</v>
      </c>
    </row>
    <row r="162" spans="1:13" s="6" customFormat="1" ht="18.75" customHeight="1" x14ac:dyDescent="0.25">
      <c r="A162" s="29" t="s">
        <v>178</v>
      </c>
      <c r="B162" s="53" t="s">
        <v>179</v>
      </c>
      <c r="C162" s="31" t="s">
        <v>18</v>
      </c>
      <c r="D162" s="43">
        <f>((L162/M162)/E162)</f>
        <v>0</v>
      </c>
      <c r="E162" s="26">
        <v>27.68</v>
      </c>
      <c r="F162" s="27">
        <f>D162*E162</f>
        <v>0</v>
      </c>
      <c r="G162" s="178"/>
      <c r="H162" s="28"/>
      <c r="I162" s="54"/>
      <c r="M162" s="6">
        <v>1.2452000000000001</v>
      </c>
    </row>
    <row r="163" spans="1:13" s="6" customFormat="1" ht="18" customHeight="1" x14ac:dyDescent="0.25">
      <c r="A163" s="29"/>
      <c r="B163" s="64"/>
      <c r="C163" s="247" t="s">
        <v>60</v>
      </c>
      <c r="D163" s="248"/>
      <c r="E163" s="248"/>
      <c r="F163" s="44">
        <f>SUM(F46:F162)</f>
        <v>7610</v>
      </c>
      <c r="G163" s="178"/>
      <c r="H163" s="28"/>
      <c r="I163" s="36"/>
      <c r="M163" s="6">
        <v>1.2452000000000001</v>
      </c>
    </row>
    <row r="164" spans="1:13" s="6" customFormat="1" ht="18.75" x14ac:dyDescent="0.25">
      <c r="A164" s="19" t="s">
        <v>180</v>
      </c>
      <c r="B164" s="20" t="s">
        <v>181</v>
      </c>
      <c r="C164" s="21"/>
      <c r="D164" s="21"/>
      <c r="E164" s="26"/>
      <c r="F164" s="27"/>
      <c r="G164" s="178"/>
      <c r="H164" s="28"/>
      <c r="I164" s="36"/>
      <c r="M164" s="6">
        <v>1.2452000000000001</v>
      </c>
    </row>
    <row r="165" spans="1:13" s="6" customFormat="1" ht="21" hidden="1" customHeight="1" x14ac:dyDescent="0.25">
      <c r="A165" s="29" t="s">
        <v>182</v>
      </c>
      <c r="B165" s="33" t="s">
        <v>183</v>
      </c>
      <c r="C165" s="31" t="s">
        <v>71</v>
      </c>
      <c r="D165" s="43"/>
      <c r="E165" s="26">
        <v>53.41</v>
      </c>
      <c r="F165" s="27">
        <f>D165*E165</f>
        <v>0</v>
      </c>
      <c r="G165" s="178"/>
      <c r="H165" s="28"/>
      <c r="I165" s="54"/>
      <c r="M165" s="6">
        <v>1.2452000000000001</v>
      </c>
    </row>
    <row r="166" spans="1:13" s="6" customFormat="1" ht="63" hidden="1" customHeight="1" x14ac:dyDescent="0.25">
      <c r="A166" s="29"/>
      <c r="B166" s="30" t="s">
        <v>184</v>
      </c>
      <c r="C166" s="31"/>
      <c r="D166" s="43"/>
      <c r="E166" s="26"/>
      <c r="F166" s="27"/>
      <c r="G166" s="178"/>
      <c r="H166" s="28"/>
      <c r="I166" s="36"/>
      <c r="M166" s="6">
        <v>1.2452000000000001</v>
      </c>
    </row>
    <row r="167" spans="1:13" s="6" customFormat="1" ht="18.75" x14ac:dyDescent="0.25">
      <c r="A167" s="29"/>
      <c r="B167" s="33"/>
      <c r="C167" s="31"/>
      <c r="D167" s="43"/>
      <c r="E167" s="26"/>
      <c r="F167" s="27"/>
      <c r="G167" s="178"/>
      <c r="H167" s="28"/>
      <c r="I167" s="36"/>
      <c r="M167" s="6">
        <v>1.2452000000000001</v>
      </c>
    </row>
    <row r="168" spans="1:13" s="6" customFormat="1" ht="21" x14ac:dyDescent="0.25">
      <c r="A168" s="219" t="s">
        <v>185</v>
      </c>
      <c r="B168" s="191" t="s">
        <v>186</v>
      </c>
      <c r="C168" s="21" t="s">
        <v>71</v>
      </c>
      <c r="D168" s="22">
        <v>897</v>
      </c>
      <c r="E168" s="22">
        <v>53.41</v>
      </c>
      <c r="F168" s="24">
        <f>D168*E168</f>
        <v>47908.77</v>
      </c>
      <c r="G168" s="239" t="s">
        <v>1743</v>
      </c>
      <c r="H168" s="240"/>
      <c r="I168" s="241"/>
      <c r="M168" s="6">
        <v>1.2452000000000001</v>
      </c>
    </row>
    <row r="169" spans="1:13" s="6" customFormat="1" ht="63" x14ac:dyDescent="0.25">
      <c r="A169" s="220"/>
      <c r="B169" s="221" t="s">
        <v>187</v>
      </c>
      <c r="C169" s="222"/>
      <c r="D169" s="106"/>
      <c r="E169" s="106"/>
      <c r="F169" s="223"/>
      <c r="G169" s="242"/>
      <c r="H169" s="243"/>
      <c r="I169" s="244"/>
      <c r="M169" s="6">
        <v>1.2452000000000001</v>
      </c>
    </row>
    <row r="170" spans="1:13" s="6" customFormat="1" ht="18.75" x14ac:dyDescent="0.25">
      <c r="A170" s="29"/>
      <c r="B170" s="33"/>
      <c r="C170" s="31"/>
      <c r="D170" s="26"/>
      <c r="E170" s="26"/>
      <c r="F170" s="27"/>
      <c r="G170" s="178"/>
      <c r="H170" s="28"/>
      <c r="I170" s="36"/>
      <c r="M170" s="6">
        <v>1.2452000000000001</v>
      </c>
    </row>
    <row r="171" spans="1:13" s="6" customFormat="1" ht="51" customHeight="1" x14ac:dyDescent="0.25">
      <c r="A171" s="29" t="s">
        <v>188</v>
      </c>
      <c r="B171" s="33" t="s">
        <v>189</v>
      </c>
      <c r="C171" s="31" t="s">
        <v>71</v>
      </c>
      <c r="D171" s="43">
        <v>95.57</v>
      </c>
      <c r="E171" s="26">
        <v>31.42</v>
      </c>
      <c r="F171" s="27">
        <f>D171*E171</f>
        <v>3002.8094000000001</v>
      </c>
      <c r="G171" s="245"/>
      <c r="H171" s="246"/>
      <c r="I171" s="54"/>
      <c r="L171" s="6">
        <v>3354.39</v>
      </c>
      <c r="M171" s="6">
        <v>1.2452000000000001</v>
      </c>
    </row>
    <row r="172" spans="1:13" s="6" customFormat="1" ht="47.25" customHeight="1" x14ac:dyDescent="0.25">
      <c r="A172" s="29"/>
      <c r="B172" s="30" t="s">
        <v>190</v>
      </c>
      <c r="C172" s="31"/>
      <c r="D172" s="26"/>
      <c r="E172" s="26"/>
      <c r="F172" s="27"/>
      <c r="G172" s="178"/>
      <c r="H172" s="28"/>
      <c r="I172" s="36"/>
      <c r="M172" s="6">
        <v>1.2452000000000001</v>
      </c>
    </row>
    <row r="173" spans="1:13" s="6" customFormat="1" ht="18.75" x14ac:dyDescent="0.25">
      <c r="A173" s="29"/>
      <c r="B173" s="33"/>
      <c r="C173" s="31"/>
      <c r="D173" s="26"/>
      <c r="E173" s="26"/>
      <c r="F173" s="27"/>
      <c r="G173" s="178"/>
      <c r="H173" s="28"/>
      <c r="I173" s="36"/>
      <c r="M173" s="6">
        <v>1.2452000000000001</v>
      </c>
    </row>
    <row r="174" spans="1:13" s="6" customFormat="1" ht="21" x14ac:dyDescent="0.25">
      <c r="A174" s="219" t="s">
        <v>191</v>
      </c>
      <c r="B174" s="191" t="s">
        <v>192</v>
      </c>
      <c r="C174" s="21" t="s">
        <v>29</v>
      </c>
      <c r="D174" s="22">
        <v>195.39</v>
      </c>
      <c r="E174" s="22">
        <v>18.059999999999999</v>
      </c>
      <c r="F174" s="24">
        <f>D174*E174</f>
        <v>3528.7433999999994</v>
      </c>
      <c r="G174" s="239" t="s">
        <v>1744</v>
      </c>
      <c r="H174" s="240"/>
      <c r="I174" s="241"/>
      <c r="M174" s="6">
        <v>1.2452000000000001</v>
      </c>
    </row>
    <row r="175" spans="1:13" s="6" customFormat="1" ht="47.25" x14ac:dyDescent="0.25">
      <c r="A175" s="220"/>
      <c r="B175" s="221" t="s">
        <v>193</v>
      </c>
      <c r="C175" s="222"/>
      <c r="D175" s="106"/>
      <c r="E175" s="106"/>
      <c r="F175" s="223"/>
      <c r="G175" s="242"/>
      <c r="H175" s="243"/>
      <c r="I175" s="244"/>
      <c r="M175" s="6">
        <v>1.2452000000000001</v>
      </c>
    </row>
    <row r="176" spans="1:13" s="6" customFormat="1" ht="18.75" x14ac:dyDescent="0.25">
      <c r="A176" s="29"/>
      <c r="B176" s="33"/>
      <c r="C176" s="31"/>
      <c r="D176" s="26"/>
      <c r="E176" s="26"/>
      <c r="F176" s="27"/>
      <c r="G176" s="178"/>
      <c r="H176" s="28"/>
      <c r="I176" s="36"/>
      <c r="M176" s="6">
        <v>1.2452000000000001</v>
      </c>
    </row>
    <row r="177" spans="1:13" s="6" customFormat="1" ht="21" x14ac:dyDescent="0.25">
      <c r="A177" s="219" t="s">
        <v>194</v>
      </c>
      <c r="B177" s="191" t="s">
        <v>195</v>
      </c>
      <c r="C177" s="21" t="s">
        <v>71</v>
      </c>
      <c r="D177" s="22">
        <v>681.48</v>
      </c>
      <c r="E177" s="22">
        <v>53.41</v>
      </c>
      <c r="F177" s="24">
        <f>D177*E177</f>
        <v>36397.846799999999</v>
      </c>
      <c r="G177" s="239" t="s">
        <v>1745</v>
      </c>
      <c r="H177" s="240"/>
      <c r="I177" s="241"/>
      <c r="M177" s="6">
        <v>1.2452000000000001</v>
      </c>
    </row>
    <row r="178" spans="1:13" s="6" customFormat="1" ht="46.5" customHeight="1" x14ac:dyDescent="0.25">
      <c r="A178" s="220"/>
      <c r="B178" s="221" t="s">
        <v>196</v>
      </c>
      <c r="C178" s="222"/>
      <c r="D178" s="106"/>
      <c r="E178" s="106"/>
      <c r="F178" s="223"/>
      <c r="G178" s="242"/>
      <c r="H178" s="243"/>
      <c r="I178" s="244"/>
      <c r="M178" s="6">
        <v>1.2452000000000001</v>
      </c>
    </row>
    <row r="179" spans="1:13" s="6" customFormat="1" ht="31.5" customHeight="1" x14ac:dyDescent="0.25">
      <c r="A179" s="29" t="s">
        <v>197</v>
      </c>
      <c r="B179" s="33" t="s">
        <v>198</v>
      </c>
      <c r="C179" s="31" t="s">
        <v>71</v>
      </c>
      <c r="D179" s="43">
        <f>((L179/M179)/E179)</f>
        <v>0</v>
      </c>
      <c r="E179" s="26">
        <v>33.409999999999997</v>
      </c>
      <c r="F179" s="27">
        <f>D179*E179</f>
        <v>0</v>
      </c>
      <c r="G179" s="245"/>
      <c r="H179" s="246"/>
      <c r="I179" s="54"/>
      <c r="M179" s="6">
        <v>1.2452000000000001</v>
      </c>
    </row>
    <row r="180" spans="1:13" s="6" customFormat="1" ht="66" customHeight="1" x14ac:dyDescent="0.25">
      <c r="A180" s="29"/>
      <c r="B180" s="30" t="s">
        <v>199</v>
      </c>
      <c r="C180" s="31"/>
      <c r="D180" s="43"/>
      <c r="E180" s="26"/>
      <c r="F180" s="27"/>
      <c r="G180" s="245"/>
      <c r="H180" s="246"/>
      <c r="I180" s="36"/>
      <c r="M180" s="6">
        <v>1.2452000000000001</v>
      </c>
    </row>
    <row r="181" spans="1:13" s="6" customFormat="1" ht="18.75" customHeight="1" x14ac:dyDescent="0.25">
      <c r="A181" s="29"/>
      <c r="B181" s="30"/>
      <c r="C181" s="31"/>
      <c r="D181" s="43"/>
      <c r="E181" s="26"/>
      <c r="F181" s="27"/>
      <c r="G181" s="245"/>
      <c r="H181" s="246"/>
      <c r="I181" s="36"/>
      <c r="M181" s="6">
        <v>1.2452000000000001</v>
      </c>
    </row>
    <row r="182" spans="1:13" s="6" customFormat="1" ht="21" customHeight="1" x14ac:dyDescent="0.25">
      <c r="A182" s="29" t="s">
        <v>200</v>
      </c>
      <c r="B182" s="33" t="s">
        <v>201</v>
      </c>
      <c r="C182" s="31" t="s">
        <v>71</v>
      </c>
      <c r="D182" s="43">
        <f>((L182/M182)/E182)</f>
        <v>0</v>
      </c>
      <c r="E182" s="26">
        <v>279.14</v>
      </c>
      <c r="F182" s="27">
        <f>D182*E182</f>
        <v>0</v>
      </c>
      <c r="G182" s="245"/>
      <c r="H182" s="246"/>
      <c r="I182" s="54"/>
      <c r="M182" s="6">
        <v>1.2452000000000001</v>
      </c>
    </row>
    <row r="183" spans="1:13" s="6" customFormat="1" ht="78.75" customHeight="1" x14ac:dyDescent="0.25">
      <c r="A183" s="29"/>
      <c r="B183" s="30" t="s">
        <v>202</v>
      </c>
      <c r="C183" s="31"/>
      <c r="D183" s="26"/>
      <c r="E183" s="26"/>
      <c r="F183" s="27"/>
      <c r="G183" s="245"/>
      <c r="H183" s="246"/>
      <c r="I183" s="36"/>
      <c r="M183" s="6">
        <v>1.2452000000000001</v>
      </c>
    </row>
    <row r="184" spans="1:13" s="6" customFormat="1" ht="18.75" customHeight="1" x14ac:dyDescent="0.25">
      <c r="A184" s="29"/>
      <c r="B184" s="33"/>
      <c r="C184" s="31"/>
      <c r="D184" s="26"/>
      <c r="E184" s="26"/>
      <c r="F184" s="27"/>
      <c r="G184" s="245"/>
      <c r="H184" s="246"/>
      <c r="I184" s="36"/>
      <c r="M184" s="6">
        <v>1.2452000000000001</v>
      </c>
    </row>
    <row r="185" spans="1:13" s="6" customFormat="1" ht="31.5" customHeight="1" x14ac:dyDescent="0.25">
      <c r="A185" s="29" t="s">
        <v>203</v>
      </c>
      <c r="B185" s="33" t="s">
        <v>204</v>
      </c>
      <c r="C185" s="31" t="s">
        <v>29</v>
      </c>
      <c r="D185" s="43">
        <f>((L185/M185)/E185)</f>
        <v>0</v>
      </c>
      <c r="E185" s="26">
        <v>2.72</v>
      </c>
      <c r="F185" s="27">
        <f>D185*E185</f>
        <v>0</v>
      </c>
      <c r="G185" s="245"/>
      <c r="H185" s="246"/>
      <c r="I185" s="54"/>
      <c r="M185" s="6">
        <v>1.2452000000000001</v>
      </c>
    </row>
    <row r="186" spans="1:13" s="6" customFormat="1" ht="110.25" customHeight="1" x14ac:dyDescent="0.25">
      <c r="A186" s="29"/>
      <c r="B186" s="30" t="s">
        <v>205</v>
      </c>
      <c r="C186" s="31"/>
      <c r="D186" s="26"/>
      <c r="E186" s="26"/>
      <c r="F186" s="27"/>
      <c r="G186" s="245"/>
      <c r="H186" s="246"/>
      <c r="I186" s="36"/>
      <c r="M186" s="6">
        <v>1.2452000000000001</v>
      </c>
    </row>
    <row r="187" spans="1:13" s="6" customFormat="1" ht="18.75" customHeight="1" x14ac:dyDescent="0.25">
      <c r="A187" s="65"/>
      <c r="B187" s="33"/>
      <c r="C187" s="31"/>
      <c r="D187" s="26"/>
      <c r="E187" s="26"/>
      <c r="F187" s="27"/>
      <c r="G187" s="245"/>
      <c r="H187" s="246"/>
      <c r="I187" s="36"/>
      <c r="M187" s="6">
        <v>1.2452000000000001</v>
      </c>
    </row>
    <row r="188" spans="1:13" s="6" customFormat="1" ht="18" customHeight="1" x14ac:dyDescent="0.25">
      <c r="A188" s="219" t="s">
        <v>206</v>
      </c>
      <c r="B188" s="230" t="s">
        <v>207</v>
      </c>
      <c r="C188" s="21" t="s">
        <v>71</v>
      </c>
      <c r="D188" s="45">
        <f>((L188/M188)/E188)</f>
        <v>0</v>
      </c>
      <c r="E188" s="22">
        <v>2.56</v>
      </c>
      <c r="F188" s="24">
        <f>D188*E188</f>
        <v>0</v>
      </c>
      <c r="G188" s="239" t="s">
        <v>1746</v>
      </c>
      <c r="H188" s="240"/>
      <c r="I188" s="241"/>
      <c r="M188" s="6">
        <v>1.2452000000000001</v>
      </c>
    </row>
    <row r="189" spans="1:13" s="6" customFormat="1" ht="96.75" customHeight="1" x14ac:dyDescent="0.25">
      <c r="A189" s="220"/>
      <c r="B189" s="221" t="s">
        <v>208</v>
      </c>
      <c r="C189" s="231"/>
      <c r="D189" s="106"/>
      <c r="E189" s="106"/>
      <c r="F189" s="223"/>
      <c r="G189" s="242"/>
      <c r="H189" s="243"/>
      <c r="I189" s="244"/>
      <c r="M189" s="6">
        <v>1.2452000000000001</v>
      </c>
    </row>
    <row r="190" spans="1:13" s="6" customFormat="1" ht="18" customHeight="1" x14ac:dyDescent="0.25">
      <c r="A190" s="29"/>
      <c r="B190" s="67" t="s">
        <v>209</v>
      </c>
      <c r="C190" s="249" t="s">
        <v>60</v>
      </c>
      <c r="D190" s="250"/>
      <c r="E190" s="250"/>
      <c r="F190" s="229">
        <f>SUM(F165:F188)</f>
        <v>90838.169599999994</v>
      </c>
      <c r="G190" s="178"/>
      <c r="H190" s="28"/>
      <c r="I190" s="36"/>
      <c r="M190" s="6">
        <v>1.2452000000000001</v>
      </c>
    </row>
    <row r="191" spans="1:13" s="6" customFormat="1" ht="18.75" x14ac:dyDescent="0.25">
      <c r="A191" s="25" t="s">
        <v>210</v>
      </c>
      <c r="B191" s="123" t="s">
        <v>211</v>
      </c>
      <c r="C191" s="21"/>
      <c r="D191" s="22"/>
      <c r="E191" s="23"/>
      <c r="F191" s="27"/>
      <c r="G191" s="178"/>
      <c r="H191" s="28"/>
      <c r="I191" s="36"/>
      <c r="M191" s="6">
        <v>1.2452000000000001</v>
      </c>
    </row>
    <row r="192" spans="1:13" s="6" customFormat="1" ht="18.75" x14ac:dyDescent="0.25">
      <c r="A192" s="219" t="s">
        <v>212</v>
      </c>
      <c r="B192" s="191" t="s">
        <v>1733</v>
      </c>
      <c r="C192" s="21" t="s">
        <v>213</v>
      </c>
      <c r="D192" s="232">
        <v>7363.86</v>
      </c>
      <c r="E192" s="22">
        <v>13.27</v>
      </c>
      <c r="F192" s="24">
        <f>D192*E192</f>
        <v>97718.422199999986</v>
      </c>
      <c r="G192" s="239" t="s">
        <v>1747</v>
      </c>
      <c r="H192" s="240"/>
      <c r="I192" s="241"/>
      <c r="M192" s="6">
        <v>1.2452000000000001</v>
      </c>
    </row>
    <row r="193" spans="1:13" s="6" customFormat="1" ht="78.75" x14ac:dyDescent="0.25">
      <c r="A193" s="220"/>
      <c r="B193" s="221" t="s">
        <v>214</v>
      </c>
      <c r="C193" s="222"/>
      <c r="D193" s="233"/>
      <c r="E193" s="106"/>
      <c r="F193" s="223"/>
      <c r="G193" s="242"/>
      <c r="H193" s="243"/>
      <c r="I193" s="244"/>
      <c r="M193" s="6">
        <v>1.2452000000000001</v>
      </c>
    </row>
    <row r="194" spans="1:13" s="6" customFormat="1" ht="18.75" x14ac:dyDescent="0.25">
      <c r="A194" s="29"/>
      <c r="B194" s="30"/>
      <c r="C194" s="31"/>
      <c r="D194" s="68"/>
      <c r="E194" s="26"/>
      <c r="F194" s="27"/>
      <c r="G194" s="178"/>
      <c r="H194" s="28"/>
      <c r="I194" s="36"/>
      <c r="M194" s="6">
        <v>1.2452000000000001</v>
      </c>
    </row>
    <row r="195" spans="1:13" s="6" customFormat="1" ht="21" x14ac:dyDescent="0.25">
      <c r="A195" s="219" t="s">
        <v>215</v>
      </c>
      <c r="B195" s="191" t="s">
        <v>216</v>
      </c>
      <c r="C195" s="21" t="s">
        <v>29</v>
      </c>
      <c r="D195" s="22">
        <v>2876</v>
      </c>
      <c r="E195" s="22">
        <v>47.03</v>
      </c>
      <c r="F195" s="24">
        <f>D195*E195</f>
        <v>135258.28</v>
      </c>
      <c r="G195" s="239" t="s">
        <v>1748</v>
      </c>
      <c r="H195" s="240"/>
      <c r="I195" s="241"/>
      <c r="M195" s="6">
        <v>1.2452000000000001</v>
      </c>
    </row>
    <row r="196" spans="1:13" s="6" customFormat="1" ht="64.5" customHeight="1" x14ac:dyDescent="0.25">
      <c r="A196" s="220"/>
      <c r="B196" s="221" t="s">
        <v>217</v>
      </c>
      <c r="C196" s="222"/>
      <c r="D196" s="106"/>
      <c r="E196" s="106"/>
      <c r="F196" s="223"/>
      <c r="G196" s="242"/>
      <c r="H196" s="243"/>
      <c r="I196" s="244"/>
      <c r="M196" s="6">
        <v>1.2452000000000001</v>
      </c>
    </row>
    <row r="197" spans="1:13" s="6" customFormat="1" ht="18.75" x14ac:dyDescent="0.25">
      <c r="A197" s="29"/>
      <c r="B197" s="30"/>
      <c r="C197" s="31"/>
      <c r="D197" s="26"/>
      <c r="E197" s="26"/>
      <c r="F197" s="27"/>
      <c r="G197" s="178"/>
      <c r="H197" s="28"/>
      <c r="I197" s="36"/>
      <c r="M197" s="6">
        <v>1.2452000000000001</v>
      </c>
    </row>
    <row r="198" spans="1:13" s="6" customFormat="1" ht="31.5" hidden="1" x14ac:dyDescent="0.25">
      <c r="A198" s="69" t="s">
        <v>218</v>
      </c>
      <c r="B198" s="33" t="s">
        <v>219</v>
      </c>
      <c r="C198" s="31" t="s">
        <v>71</v>
      </c>
      <c r="D198" s="43">
        <f>((L198/M198)/E198)</f>
        <v>0</v>
      </c>
      <c r="E198" s="26">
        <v>1709</v>
      </c>
      <c r="F198" s="27">
        <f>D198*E198</f>
        <v>0</v>
      </c>
      <c r="G198" s="178"/>
      <c r="H198" s="28"/>
      <c r="I198" s="54"/>
      <c r="M198" s="6">
        <v>1.2452000000000001</v>
      </c>
    </row>
    <row r="199" spans="1:13" s="6" customFormat="1" ht="174.75" hidden="1" customHeight="1" x14ac:dyDescent="0.25">
      <c r="A199" s="29"/>
      <c r="B199" s="30" t="s">
        <v>220</v>
      </c>
      <c r="C199" s="31"/>
      <c r="D199" s="26"/>
      <c r="E199" s="26"/>
      <c r="F199" s="63"/>
      <c r="G199" s="178"/>
      <c r="H199" s="28"/>
      <c r="I199" s="36"/>
      <c r="M199" s="6">
        <v>1.2452000000000001</v>
      </c>
    </row>
    <row r="200" spans="1:13" s="6" customFormat="1" ht="18.75" x14ac:dyDescent="0.25">
      <c r="A200" s="29"/>
      <c r="B200" s="70"/>
      <c r="C200" s="31"/>
      <c r="D200" s="26"/>
      <c r="E200" s="26"/>
      <c r="F200" s="63"/>
      <c r="G200" s="178"/>
      <c r="H200" s="28"/>
      <c r="I200" s="36"/>
      <c r="M200" s="6">
        <v>1.2452000000000001</v>
      </c>
    </row>
    <row r="201" spans="1:13" s="6" customFormat="1" ht="31.5" x14ac:dyDescent="0.25">
      <c r="A201" s="219" t="s">
        <v>221</v>
      </c>
      <c r="B201" s="191" t="s">
        <v>222</v>
      </c>
      <c r="C201" s="21" t="s">
        <v>223</v>
      </c>
      <c r="D201" s="22">
        <v>299.89</v>
      </c>
      <c r="E201" s="22">
        <v>403.86</v>
      </c>
      <c r="F201" s="24">
        <f>D201*E201</f>
        <v>121113.5754</v>
      </c>
      <c r="G201" s="239" t="s">
        <v>1749</v>
      </c>
      <c r="H201" s="240"/>
      <c r="I201" s="241"/>
      <c r="M201" s="6">
        <v>1.2452000000000001</v>
      </c>
    </row>
    <row r="202" spans="1:13" s="6" customFormat="1" ht="78" customHeight="1" x14ac:dyDescent="0.25">
      <c r="A202" s="220"/>
      <c r="B202" s="221" t="s">
        <v>224</v>
      </c>
      <c r="C202" s="222"/>
      <c r="D202" s="106"/>
      <c r="E202" s="106"/>
      <c r="F202" s="223"/>
      <c r="G202" s="242"/>
      <c r="H202" s="243"/>
      <c r="I202" s="244"/>
      <c r="M202" s="6">
        <v>1.2452000000000001</v>
      </c>
    </row>
    <row r="203" spans="1:13" s="6" customFormat="1" ht="18.75" x14ac:dyDescent="0.25">
      <c r="A203" s="29"/>
      <c r="B203" s="30"/>
      <c r="C203" s="31"/>
      <c r="D203" s="26"/>
      <c r="E203" s="26"/>
      <c r="F203" s="27"/>
      <c r="G203" s="178"/>
      <c r="H203" s="28"/>
      <c r="I203" s="36"/>
      <c r="M203" s="6">
        <v>1.2452000000000001</v>
      </c>
    </row>
    <row r="204" spans="1:13" s="6" customFormat="1" ht="21" x14ac:dyDescent="0.25">
      <c r="A204" s="219" t="s">
        <v>225</v>
      </c>
      <c r="B204" s="191" t="s">
        <v>226</v>
      </c>
      <c r="C204" s="21" t="s">
        <v>29</v>
      </c>
      <c r="D204" s="22">
        <v>222.99</v>
      </c>
      <c r="E204" s="22">
        <v>44.98</v>
      </c>
      <c r="F204" s="24">
        <f>D204*E204</f>
        <v>10030.090200000001</v>
      </c>
      <c r="G204" s="239" t="s">
        <v>1744</v>
      </c>
      <c r="H204" s="240"/>
      <c r="I204" s="241"/>
      <c r="M204" s="6">
        <v>1.2452000000000001</v>
      </c>
    </row>
    <row r="205" spans="1:13" s="6" customFormat="1" ht="47.25" x14ac:dyDescent="0.25">
      <c r="A205" s="220"/>
      <c r="B205" s="221" t="s">
        <v>227</v>
      </c>
      <c r="C205" s="222"/>
      <c r="D205" s="106"/>
      <c r="E205" s="106"/>
      <c r="F205" s="223"/>
      <c r="G205" s="242"/>
      <c r="H205" s="243"/>
      <c r="I205" s="244"/>
      <c r="M205" s="6">
        <v>1.2452000000000001</v>
      </c>
    </row>
    <row r="206" spans="1:13" s="6" customFormat="1" ht="18.75" x14ac:dyDescent="0.25">
      <c r="A206" s="29"/>
      <c r="B206" s="30"/>
      <c r="C206" s="31"/>
      <c r="D206" s="26"/>
      <c r="E206" s="26"/>
      <c r="F206" s="27"/>
      <c r="G206" s="178"/>
      <c r="H206" s="28"/>
      <c r="I206" s="36"/>
      <c r="M206" s="6">
        <v>1.2452000000000001</v>
      </c>
    </row>
    <row r="207" spans="1:13" s="6" customFormat="1" ht="18.75" x14ac:dyDescent="0.25">
      <c r="A207" s="219" t="s">
        <v>228</v>
      </c>
      <c r="B207" s="191" t="s">
        <v>229</v>
      </c>
      <c r="C207" s="21" t="s">
        <v>22</v>
      </c>
      <c r="D207" s="22">
        <v>79.989999999999995</v>
      </c>
      <c r="E207" s="22">
        <v>51.24</v>
      </c>
      <c r="F207" s="24">
        <f>D207*E207</f>
        <v>4098.6876000000002</v>
      </c>
      <c r="G207" s="239" t="s">
        <v>1750</v>
      </c>
      <c r="H207" s="240"/>
      <c r="I207" s="241"/>
      <c r="M207" s="6">
        <v>1.2452000000000001</v>
      </c>
    </row>
    <row r="208" spans="1:13" s="6" customFormat="1" ht="78.75" customHeight="1" x14ac:dyDescent="0.25">
      <c r="A208" s="220"/>
      <c r="B208" s="221" t="s">
        <v>230</v>
      </c>
      <c r="C208" s="222"/>
      <c r="D208" s="106"/>
      <c r="E208" s="106"/>
      <c r="F208" s="223"/>
      <c r="G208" s="242"/>
      <c r="H208" s="243"/>
      <c r="I208" s="244"/>
      <c r="M208" s="6">
        <v>1.2452000000000001</v>
      </c>
    </row>
    <row r="209" spans="1:13" s="6" customFormat="1" ht="18.75" x14ac:dyDescent="0.25">
      <c r="A209" s="29"/>
      <c r="B209" s="33"/>
      <c r="C209" s="31"/>
      <c r="D209" s="26"/>
      <c r="E209" s="26"/>
      <c r="F209" s="27"/>
      <c r="G209" s="245"/>
      <c r="H209" s="246"/>
      <c r="I209" s="36"/>
      <c r="M209" s="6">
        <v>1.2452000000000001</v>
      </c>
    </row>
    <row r="210" spans="1:13" s="6" customFormat="1" ht="31.5" x14ac:dyDescent="0.25">
      <c r="A210" s="38" t="s">
        <v>231</v>
      </c>
      <c r="B210" s="39" t="s">
        <v>232</v>
      </c>
      <c r="C210" s="71" t="s">
        <v>223</v>
      </c>
      <c r="D210" s="43">
        <f>((L210/M210)/E210)</f>
        <v>0</v>
      </c>
      <c r="E210" s="26">
        <v>353.32</v>
      </c>
      <c r="F210" s="27">
        <f>D210*E210</f>
        <v>0</v>
      </c>
      <c r="G210" s="245"/>
      <c r="H210" s="246"/>
      <c r="I210" s="36"/>
      <c r="M210" s="6">
        <v>1.2452000000000001</v>
      </c>
    </row>
    <row r="211" spans="1:13" s="6" customFormat="1" ht="63" x14ac:dyDescent="0.25">
      <c r="A211" s="38"/>
      <c r="B211" s="41" t="s">
        <v>233</v>
      </c>
      <c r="C211" s="71"/>
      <c r="D211" s="26"/>
      <c r="E211" s="26"/>
      <c r="F211" s="27"/>
      <c r="G211" s="245"/>
      <c r="H211" s="246"/>
      <c r="I211" s="36"/>
      <c r="M211" s="6">
        <v>1.2452000000000001</v>
      </c>
    </row>
    <row r="212" spans="1:13" s="6" customFormat="1" ht="18.75" x14ac:dyDescent="0.25">
      <c r="A212" s="29"/>
      <c r="B212" s="33"/>
      <c r="C212" s="31"/>
      <c r="D212" s="26"/>
      <c r="E212" s="26"/>
      <c r="F212" s="27"/>
      <c r="G212" s="245"/>
      <c r="H212" s="246"/>
      <c r="I212" s="36"/>
      <c r="M212" s="6">
        <v>1.2452000000000001</v>
      </c>
    </row>
    <row r="213" spans="1:13" s="6" customFormat="1" ht="18.75" x14ac:dyDescent="0.25">
      <c r="A213" s="29" t="s">
        <v>234</v>
      </c>
      <c r="B213" s="42" t="s">
        <v>235</v>
      </c>
      <c r="C213" s="31"/>
      <c r="D213" s="26"/>
      <c r="E213" s="26"/>
      <c r="F213" s="27"/>
      <c r="G213" s="245"/>
      <c r="H213" s="246"/>
      <c r="I213" s="36"/>
      <c r="M213" s="6">
        <v>1.2452000000000001</v>
      </c>
    </row>
    <row r="214" spans="1:13" s="6" customFormat="1" ht="52.5" customHeight="1" x14ac:dyDescent="0.25">
      <c r="A214" s="29" t="s">
        <v>236</v>
      </c>
      <c r="B214" s="33" t="s">
        <v>237</v>
      </c>
      <c r="C214" s="31" t="s">
        <v>22</v>
      </c>
      <c r="D214" s="43">
        <f>((L214/M214)/E214)</f>
        <v>0</v>
      </c>
      <c r="E214" s="26">
        <v>356.83</v>
      </c>
      <c r="F214" s="27">
        <f>D214*E214</f>
        <v>0</v>
      </c>
      <c r="G214" s="245"/>
      <c r="H214" s="246"/>
      <c r="I214" s="54"/>
      <c r="M214" s="6">
        <v>1.2452000000000001</v>
      </c>
    </row>
    <row r="215" spans="1:13" s="6" customFormat="1" ht="188.25" customHeight="1" x14ac:dyDescent="0.25">
      <c r="A215" s="29"/>
      <c r="B215" s="30" t="s">
        <v>238</v>
      </c>
      <c r="C215" s="31"/>
      <c r="D215" s="43"/>
      <c r="E215" s="26"/>
      <c r="F215" s="27"/>
      <c r="G215" s="245"/>
      <c r="H215" s="246"/>
      <c r="I215" s="36"/>
      <c r="M215" s="6">
        <v>1.2452000000000001</v>
      </c>
    </row>
    <row r="216" spans="1:13" s="6" customFormat="1" ht="18.75" x14ac:dyDescent="0.25">
      <c r="A216" s="29"/>
      <c r="B216" s="30"/>
      <c r="C216" s="31"/>
      <c r="D216" s="43"/>
      <c r="E216" s="26"/>
      <c r="F216" s="27"/>
      <c r="G216" s="245"/>
      <c r="H216" s="246"/>
      <c r="I216" s="36"/>
      <c r="M216" s="6">
        <v>1.2452000000000001</v>
      </c>
    </row>
    <row r="217" spans="1:13" s="7" customFormat="1" ht="47.25" x14ac:dyDescent="0.25">
      <c r="A217" s="29" t="s">
        <v>239</v>
      </c>
      <c r="B217" s="33" t="s">
        <v>240</v>
      </c>
      <c r="C217" s="31" t="s">
        <v>22</v>
      </c>
      <c r="D217" s="43">
        <f>((L217/M217)/E217)</f>
        <v>0</v>
      </c>
      <c r="E217" s="26">
        <v>560.17999999999995</v>
      </c>
      <c r="F217" s="27">
        <f>D217*E217</f>
        <v>0</v>
      </c>
      <c r="G217" s="245"/>
      <c r="H217" s="246"/>
      <c r="I217" s="54"/>
      <c r="M217" s="6">
        <v>1.2452000000000001</v>
      </c>
    </row>
    <row r="218" spans="1:13" s="7" customFormat="1" ht="157.5" x14ac:dyDescent="0.25">
      <c r="A218" s="29"/>
      <c r="B218" s="30" t="s">
        <v>241</v>
      </c>
      <c r="C218" s="31"/>
      <c r="D218" s="43"/>
      <c r="E218" s="26"/>
      <c r="F218" s="27"/>
      <c r="G218" s="245"/>
      <c r="H218" s="246"/>
      <c r="I218" s="32"/>
      <c r="M218" s="6">
        <v>1.2452000000000001</v>
      </c>
    </row>
    <row r="219" spans="1:13" s="7" customFormat="1" ht="18.75" x14ac:dyDescent="0.25">
      <c r="A219" s="29"/>
      <c r="B219" s="30"/>
      <c r="C219" s="31"/>
      <c r="D219" s="43"/>
      <c r="E219" s="26"/>
      <c r="F219" s="27"/>
      <c r="G219" s="245"/>
      <c r="H219" s="246"/>
      <c r="I219" s="32"/>
      <c r="M219" s="6">
        <v>1.2452000000000001</v>
      </c>
    </row>
    <row r="220" spans="1:13" s="7" customFormat="1" ht="31.5" x14ac:dyDescent="0.25">
      <c r="A220" s="29" t="s">
        <v>242</v>
      </c>
      <c r="B220" s="33" t="s">
        <v>243</v>
      </c>
      <c r="C220" s="31" t="s">
        <v>22</v>
      </c>
      <c r="D220" s="43">
        <f>((L220/M220)/E220)</f>
        <v>0</v>
      </c>
      <c r="E220" s="26">
        <v>47.99</v>
      </c>
      <c r="F220" s="63">
        <f>D220*E220</f>
        <v>0</v>
      </c>
      <c r="G220" s="245"/>
      <c r="H220" s="246"/>
      <c r="I220" s="54"/>
      <c r="M220" s="6">
        <v>1.2452000000000001</v>
      </c>
    </row>
    <row r="221" spans="1:13" s="7" customFormat="1" ht="47.25" x14ac:dyDescent="0.25">
      <c r="A221" s="29"/>
      <c r="B221" s="30" t="s">
        <v>244</v>
      </c>
      <c r="C221" s="31"/>
      <c r="D221" s="43"/>
      <c r="E221" s="26"/>
      <c r="F221" s="27"/>
      <c r="G221" s="245"/>
      <c r="H221" s="246"/>
      <c r="I221" s="32"/>
      <c r="M221" s="6">
        <v>1.2452000000000001</v>
      </c>
    </row>
    <row r="222" spans="1:13" s="6" customFormat="1" ht="18.75" x14ac:dyDescent="0.25">
      <c r="A222" s="65"/>
      <c r="B222" s="30"/>
      <c r="C222" s="31"/>
      <c r="D222" s="43"/>
      <c r="E222" s="26"/>
      <c r="F222" s="27"/>
      <c r="G222" s="245"/>
      <c r="H222" s="246"/>
      <c r="I222" s="36"/>
      <c r="M222" s="6">
        <v>1.2452000000000001</v>
      </c>
    </row>
    <row r="223" spans="1:13" s="6" customFormat="1" ht="18.75" x14ac:dyDescent="0.25">
      <c r="A223" s="29" t="s">
        <v>245</v>
      </c>
      <c r="B223" s="42" t="s">
        <v>246</v>
      </c>
      <c r="C223" s="31"/>
      <c r="D223" s="43"/>
      <c r="E223" s="26"/>
      <c r="F223" s="63"/>
      <c r="G223" s="245"/>
      <c r="H223" s="246"/>
      <c r="I223" s="36"/>
      <c r="M223" s="6">
        <v>1.2452000000000001</v>
      </c>
    </row>
    <row r="224" spans="1:13" s="6" customFormat="1" ht="31.5" x14ac:dyDescent="0.25">
      <c r="A224" s="234" t="s">
        <v>247</v>
      </c>
      <c r="B224" s="235" t="s">
        <v>248</v>
      </c>
      <c r="C224" s="21" t="s">
        <v>18</v>
      </c>
      <c r="D224" s="45">
        <v>3879</v>
      </c>
      <c r="E224" s="22">
        <v>9.74</v>
      </c>
      <c r="F224" s="236">
        <f>D224*E224</f>
        <v>37781.46</v>
      </c>
      <c r="G224" s="239" t="s">
        <v>1751</v>
      </c>
      <c r="H224" s="240"/>
      <c r="I224" s="241"/>
      <c r="L224" s="6">
        <v>40662.910000000003</v>
      </c>
      <c r="M224" s="6">
        <v>1.2452000000000001</v>
      </c>
    </row>
    <row r="225" spans="1:13" s="6" customFormat="1" ht="78.75" x14ac:dyDescent="0.25">
      <c r="A225" s="237"/>
      <c r="B225" s="225" t="s">
        <v>249</v>
      </c>
      <c r="C225" s="222"/>
      <c r="D225" s="228"/>
      <c r="E225" s="106"/>
      <c r="F225" s="238"/>
      <c r="G225" s="242"/>
      <c r="H225" s="243"/>
      <c r="I225" s="244"/>
      <c r="M225" s="6">
        <v>1.2452000000000001</v>
      </c>
    </row>
    <row r="226" spans="1:13" s="6" customFormat="1" ht="18.75" x14ac:dyDescent="0.25">
      <c r="A226" s="69"/>
      <c r="B226" s="35"/>
      <c r="C226" s="31"/>
      <c r="D226" s="43"/>
      <c r="E226" s="26"/>
      <c r="F226" s="63"/>
      <c r="G226" s="245"/>
      <c r="H226" s="246"/>
      <c r="I226" s="36"/>
      <c r="M226" s="6">
        <v>1.2452000000000001</v>
      </c>
    </row>
    <row r="227" spans="1:13" s="6" customFormat="1" ht="18.75" x14ac:dyDescent="0.25">
      <c r="A227" s="69" t="s">
        <v>250</v>
      </c>
      <c r="B227" s="70" t="s">
        <v>251</v>
      </c>
      <c r="C227" s="31" t="s">
        <v>223</v>
      </c>
      <c r="D227" s="43">
        <f>((L227/M227)/E227)</f>
        <v>0</v>
      </c>
      <c r="E227" s="26">
        <v>118.21</v>
      </c>
      <c r="F227" s="63">
        <f>D227*E227</f>
        <v>0</v>
      </c>
      <c r="G227" s="245"/>
      <c r="H227" s="246"/>
      <c r="I227" s="54"/>
      <c r="M227" s="6">
        <v>1.2452000000000001</v>
      </c>
    </row>
    <row r="228" spans="1:13" s="6" customFormat="1" ht="63" x14ac:dyDescent="0.25">
      <c r="A228" s="69"/>
      <c r="B228" s="35" t="s">
        <v>252</v>
      </c>
      <c r="C228" s="31"/>
      <c r="D228" s="43"/>
      <c r="E228" s="26"/>
      <c r="F228" s="63"/>
      <c r="G228" s="245"/>
      <c r="H228" s="246"/>
      <c r="I228" s="36"/>
      <c r="M228" s="6">
        <v>1.2452000000000001</v>
      </c>
    </row>
    <row r="229" spans="1:13" s="6" customFormat="1" ht="18.75" x14ac:dyDescent="0.25">
      <c r="A229" s="69"/>
      <c r="B229" s="35"/>
      <c r="C229" s="31"/>
      <c r="D229" s="43"/>
      <c r="E229" s="26"/>
      <c r="F229" s="63"/>
      <c r="G229" s="245"/>
      <c r="H229" s="246"/>
      <c r="I229" s="36"/>
      <c r="M229" s="6">
        <v>1.2452000000000001</v>
      </c>
    </row>
    <row r="230" spans="1:13" s="6" customFormat="1" ht="18.75" x14ac:dyDescent="0.25">
      <c r="A230" s="69" t="s">
        <v>253</v>
      </c>
      <c r="B230" s="70" t="s">
        <v>254</v>
      </c>
      <c r="C230" s="31" t="s">
        <v>223</v>
      </c>
      <c r="D230" s="43">
        <f>((L230/M230)/E230)</f>
        <v>0</v>
      </c>
      <c r="E230" s="26">
        <v>115.56</v>
      </c>
      <c r="F230" s="63">
        <f>D230*E230</f>
        <v>0</v>
      </c>
      <c r="G230" s="245"/>
      <c r="H230" s="246"/>
      <c r="I230" s="54"/>
      <c r="M230" s="6">
        <v>1.2452000000000001</v>
      </c>
    </row>
    <row r="231" spans="1:13" s="6" customFormat="1" ht="81.75" customHeight="1" x14ac:dyDescent="0.25">
      <c r="A231" s="69"/>
      <c r="B231" s="32" t="s">
        <v>255</v>
      </c>
      <c r="C231" s="31"/>
      <c r="D231" s="43"/>
      <c r="E231" s="26"/>
      <c r="F231" s="63"/>
      <c r="G231" s="245"/>
      <c r="H231" s="246"/>
      <c r="I231" s="36"/>
      <c r="M231" s="6">
        <v>1.2452000000000001</v>
      </c>
    </row>
    <row r="232" spans="1:13" s="6" customFormat="1" ht="18.75" x14ac:dyDescent="0.25">
      <c r="A232" s="69"/>
      <c r="B232" s="32"/>
      <c r="C232" s="31"/>
      <c r="D232" s="43"/>
      <c r="E232" s="26"/>
      <c r="F232" s="63"/>
      <c r="G232" s="245"/>
      <c r="H232" s="246"/>
      <c r="I232" s="36"/>
      <c r="M232" s="6">
        <v>1.2452000000000001</v>
      </c>
    </row>
    <row r="233" spans="1:13" s="6" customFormat="1" ht="18.75" x14ac:dyDescent="0.25">
      <c r="A233" s="69" t="s">
        <v>256</v>
      </c>
      <c r="B233" s="70" t="s">
        <v>257</v>
      </c>
      <c r="C233" s="31" t="s">
        <v>22</v>
      </c>
      <c r="D233" s="43">
        <f>((L233/M233)/E233)</f>
        <v>0</v>
      </c>
      <c r="E233" s="26">
        <v>16.690000000000001</v>
      </c>
      <c r="F233" s="63">
        <f>D233*E233</f>
        <v>0</v>
      </c>
      <c r="G233" s="245"/>
      <c r="H233" s="246"/>
      <c r="I233" s="54"/>
      <c r="M233" s="6">
        <v>1.2452000000000001</v>
      </c>
    </row>
    <row r="234" spans="1:13" s="6" customFormat="1" ht="63" x14ac:dyDescent="0.25">
      <c r="A234" s="69"/>
      <c r="B234" s="35" t="s">
        <v>258</v>
      </c>
      <c r="C234" s="31"/>
      <c r="D234" s="43"/>
      <c r="E234" s="26"/>
      <c r="F234" s="63"/>
      <c r="G234" s="245"/>
      <c r="H234" s="246"/>
      <c r="I234" s="36"/>
      <c r="M234" s="6">
        <v>1.2452000000000001</v>
      </c>
    </row>
    <row r="235" spans="1:13" s="6" customFormat="1" ht="18.75" x14ac:dyDescent="0.25">
      <c r="A235" s="69"/>
      <c r="B235" s="35"/>
      <c r="C235" s="31"/>
      <c r="D235" s="43"/>
      <c r="E235" s="26"/>
      <c r="F235" s="63"/>
      <c r="G235" s="245"/>
      <c r="H235" s="246"/>
      <c r="I235" s="36"/>
      <c r="M235" s="6">
        <v>1.2452000000000001</v>
      </c>
    </row>
    <row r="236" spans="1:13" s="6" customFormat="1" ht="18.75" x14ac:dyDescent="0.25">
      <c r="A236" s="69" t="s">
        <v>259</v>
      </c>
      <c r="B236" s="72" t="s">
        <v>260</v>
      </c>
      <c r="C236" s="31" t="s">
        <v>22</v>
      </c>
      <c r="D236" s="43">
        <f>((L236/M236)/E236)</f>
        <v>0</v>
      </c>
      <c r="E236" s="26">
        <v>19.79</v>
      </c>
      <c r="F236" s="63">
        <f>D236*E236</f>
        <v>0</v>
      </c>
      <c r="G236" s="245"/>
      <c r="H236" s="246"/>
      <c r="I236" s="54"/>
      <c r="M236" s="6">
        <v>1.2452000000000001</v>
      </c>
    </row>
    <row r="237" spans="1:13" s="6" customFormat="1" ht="63" x14ac:dyDescent="0.25">
      <c r="A237" s="69"/>
      <c r="B237" s="73" t="s">
        <v>261</v>
      </c>
      <c r="C237" s="31"/>
      <c r="D237" s="43"/>
      <c r="E237" s="26"/>
      <c r="F237" s="63"/>
      <c r="G237" s="245"/>
      <c r="H237" s="246"/>
      <c r="I237" s="36"/>
      <c r="M237" s="6">
        <v>1.2452000000000001</v>
      </c>
    </row>
    <row r="238" spans="1:13" s="6" customFormat="1" ht="18.75" x14ac:dyDescent="0.25">
      <c r="A238" s="69"/>
      <c r="B238" s="70"/>
      <c r="C238" s="31"/>
      <c r="D238" s="43"/>
      <c r="E238" s="26"/>
      <c r="F238" s="63"/>
      <c r="G238" s="245"/>
      <c r="H238" s="246"/>
      <c r="I238" s="36"/>
      <c r="M238" s="6">
        <v>1.2452000000000001</v>
      </c>
    </row>
    <row r="239" spans="1:13" s="6" customFormat="1" ht="18.75" x14ac:dyDescent="0.25">
      <c r="A239" s="69" t="s">
        <v>262</v>
      </c>
      <c r="B239" s="70" t="s">
        <v>263</v>
      </c>
      <c r="C239" s="31" t="s">
        <v>18</v>
      </c>
      <c r="D239" s="43">
        <f>((L239/M239)/E239)</f>
        <v>0</v>
      </c>
      <c r="E239" s="26">
        <v>7.73</v>
      </c>
      <c r="F239" s="63">
        <f>D239*E239</f>
        <v>0</v>
      </c>
      <c r="G239" s="245"/>
      <c r="H239" s="246"/>
      <c r="I239" s="54"/>
      <c r="M239" s="6">
        <v>1.2452000000000001</v>
      </c>
    </row>
    <row r="240" spans="1:13" s="6" customFormat="1" ht="63" x14ac:dyDescent="0.25">
      <c r="A240" s="69"/>
      <c r="B240" s="35" t="s">
        <v>264</v>
      </c>
      <c r="C240" s="31"/>
      <c r="D240" s="43"/>
      <c r="E240" s="26"/>
      <c r="F240" s="63"/>
      <c r="G240" s="245"/>
      <c r="H240" s="246"/>
      <c r="I240" s="36"/>
      <c r="M240" s="6">
        <v>1.2452000000000001</v>
      </c>
    </row>
    <row r="241" spans="1:13" s="6" customFormat="1" ht="18.75" x14ac:dyDescent="0.25">
      <c r="A241" s="69"/>
      <c r="B241" s="70"/>
      <c r="C241" s="31"/>
      <c r="D241" s="43"/>
      <c r="E241" s="26"/>
      <c r="F241" s="63"/>
      <c r="G241" s="245"/>
      <c r="H241" s="246"/>
      <c r="I241" s="36"/>
      <c r="M241" s="6">
        <v>1.2452000000000001</v>
      </c>
    </row>
    <row r="242" spans="1:13" s="6" customFormat="1" ht="18.75" x14ac:dyDescent="0.25">
      <c r="A242" s="69" t="s">
        <v>265</v>
      </c>
      <c r="B242" s="58" t="s">
        <v>266</v>
      </c>
      <c r="C242" s="31" t="s">
        <v>7</v>
      </c>
      <c r="D242" s="43">
        <f>((L242/M242)/E242)</f>
        <v>0</v>
      </c>
      <c r="E242" s="26">
        <v>7.78</v>
      </c>
      <c r="F242" s="63">
        <f>D242*E242</f>
        <v>0</v>
      </c>
      <c r="G242" s="245"/>
      <c r="H242" s="246"/>
      <c r="I242" s="54"/>
      <c r="M242" s="6">
        <v>1.2452000000000001</v>
      </c>
    </row>
    <row r="243" spans="1:13" s="6" customFormat="1" ht="63" x14ac:dyDescent="0.25">
      <c r="A243" s="29"/>
      <c r="B243" s="74" t="s">
        <v>267</v>
      </c>
      <c r="C243" s="66"/>
      <c r="D243" s="43"/>
      <c r="E243" s="26"/>
      <c r="F243" s="63"/>
      <c r="G243" s="245"/>
      <c r="H243" s="246"/>
      <c r="I243" s="36"/>
      <c r="M243" s="6">
        <v>1.2452000000000001</v>
      </c>
    </row>
    <row r="244" spans="1:13" s="6" customFormat="1" ht="18.75" x14ac:dyDescent="0.25">
      <c r="A244" s="29"/>
      <c r="B244" s="35"/>
      <c r="C244" s="66"/>
      <c r="D244" s="43"/>
      <c r="E244" s="26"/>
      <c r="F244" s="63"/>
      <c r="G244" s="245"/>
      <c r="H244" s="246"/>
      <c r="I244" s="36"/>
      <c r="M244" s="6">
        <v>1.2452000000000001</v>
      </c>
    </row>
    <row r="245" spans="1:13" s="6" customFormat="1" ht="18.75" x14ac:dyDescent="0.25">
      <c r="A245" s="29" t="s">
        <v>268</v>
      </c>
      <c r="B245" s="42" t="s">
        <v>269</v>
      </c>
      <c r="C245" s="31"/>
      <c r="D245" s="43"/>
      <c r="E245" s="26"/>
      <c r="F245" s="27"/>
      <c r="G245" s="245"/>
      <c r="H245" s="246"/>
      <c r="I245" s="36"/>
      <c r="M245" s="6">
        <v>1.2452000000000001</v>
      </c>
    </row>
    <row r="246" spans="1:13" s="6" customFormat="1" ht="18.75" x14ac:dyDescent="0.25">
      <c r="A246" s="29" t="s">
        <v>270</v>
      </c>
      <c r="B246" s="33" t="s">
        <v>271</v>
      </c>
      <c r="C246" s="31" t="s">
        <v>7</v>
      </c>
      <c r="D246" s="43">
        <f>((L246/M246)/E246)</f>
        <v>0</v>
      </c>
      <c r="E246" s="26">
        <v>700</v>
      </c>
      <c r="F246" s="27">
        <f>D246*E246</f>
        <v>0</v>
      </c>
      <c r="G246" s="245"/>
      <c r="H246" s="246"/>
      <c r="I246" s="36"/>
      <c r="M246" s="6">
        <v>1.2452000000000001</v>
      </c>
    </row>
    <row r="247" spans="1:13" s="6" customFormat="1" ht="63" x14ac:dyDescent="0.25">
      <c r="A247" s="29"/>
      <c r="B247" s="30" t="s">
        <v>272</v>
      </c>
      <c r="C247" s="31"/>
      <c r="D247" s="43"/>
      <c r="E247" s="26"/>
      <c r="F247" s="27"/>
      <c r="G247" s="245"/>
      <c r="H247" s="246"/>
      <c r="I247" s="36"/>
      <c r="M247" s="6">
        <v>1.2452000000000001</v>
      </c>
    </row>
    <row r="248" spans="1:13" s="6" customFormat="1" ht="18.75" x14ac:dyDescent="0.25">
      <c r="A248" s="29"/>
      <c r="B248" s="30"/>
      <c r="C248" s="31"/>
      <c r="D248" s="43"/>
      <c r="E248" s="26"/>
      <c r="F248" s="27"/>
      <c r="G248" s="245"/>
      <c r="H248" s="246"/>
      <c r="I248" s="36"/>
      <c r="M248" s="6">
        <v>1.2452000000000001</v>
      </c>
    </row>
    <row r="249" spans="1:13" s="6" customFormat="1" ht="18.75" x14ac:dyDescent="0.25">
      <c r="A249" s="29" t="s">
        <v>273</v>
      </c>
      <c r="B249" s="33" t="s">
        <v>274</v>
      </c>
      <c r="C249" s="31" t="s">
        <v>22</v>
      </c>
      <c r="D249" s="43">
        <f>((L249/M249)/E249)</f>
        <v>0</v>
      </c>
      <c r="E249" s="26">
        <v>75.62</v>
      </c>
      <c r="F249" s="27">
        <f>D249*E249</f>
        <v>0</v>
      </c>
      <c r="G249" s="245"/>
      <c r="H249" s="246"/>
      <c r="I249" s="36"/>
      <c r="M249" s="6">
        <v>1.2452000000000001</v>
      </c>
    </row>
    <row r="250" spans="1:13" s="6" customFormat="1" ht="63" x14ac:dyDescent="0.25">
      <c r="A250" s="29"/>
      <c r="B250" s="30" t="s">
        <v>275</v>
      </c>
      <c r="C250" s="31"/>
      <c r="D250" s="43"/>
      <c r="E250" s="26"/>
      <c r="F250" s="27"/>
      <c r="G250" s="52"/>
      <c r="H250" s="28"/>
      <c r="I250" s="36"/>
      <c r="M250" s="6">
        <v>1.2452000000000001</v>
      </c>
    </row>
    <row r="251" spans="1:13" s="6" customFormat="1" ht="18" customHeight="1" x14ac:dyDescent="0.25">
      <c r="A251" s="75"/>
      <c r="B251" s="76"/>
      <c r="C251" s="247" t="s">
        <v>60</v>
      </c>
      <c r="D251" s="248"/>
      <c r="E251" s="248"/>
      <c r="F251" s="44">
        <f>SUM(F192:F250)</f>
        <v>406000.51540000003</v>
      </c>
      <c r="G251" s="178"/>
      <c r="H251" s="28"/>
      <c r="I251" s="36"/>
      <c r="M251" s="6">
        <v>1.2452000000000001</v>
      </c>
    </row>
    <row r="252" spans="1:13" s="6" customFormat="1" ht="18.75" x14ac:dyDescent="0.25">
      <c r="A252" s="25" t="s">
        <v>276</v>
      </c>
      <c r="B252" s="123" t="s">
        <v>277</v>
      </c>
      <c r="C252" s="21"/>
      <c r="D252" s="21"/>
      <c r="E252" s="26"/>
      <c r="F252" s="27"/>
      <c r="G252" s="178"/>
      <c r="H252" s="28"/>
      <c r="I252" s="36"/>
      <c r="M252" s="6">
        <v>1.2452000000000001</v>
      </c>
    </row>
    <row r="253" spans="1:13" s="6" customFormat="1" ht="18.75" x14ac:dyDescent="0.25">
      <c r="A253" s="219" t="s">
        <v>278</v>
      </c>
      <c r="B253" s="191" t="s">
        <v>279</v>
      </c>
      <c r="C253" s="21" t="s">
        <v>213</v>
      </c>
      <c r="D253" s="45">
        <v>13341</v>
      </c>
      <c r="E253" s="22">
        <v>13.27</v>
      </c>
      <c r="F253" s="24">
        <f>D253*E253</f>
        <v>177035.07</v>
      </c>
      <c r="G253" s="239" t="s">
        <v>1752</v>
      </c>
      <c r="H253" s="240"/>
      <c r="I253" s="241"/>
      <c r="M253" s="6">
        <v>1.2452000000000001</v>
      </c>
    </row>
    <row r="254" spans="1:13" s="6" customFormat="1" ht="104.25" customHeight="1" x14ac:dyDescent="0.25">
      <c r="A254" s="220"/>
      <c r="B254" s="221" t="s">
        <v>280</v>
      </c>
      <c r="C254" s="222"/>
      <c r="D254" s="228"/>
      <c r="E254" s="106"/>
      <c r="F254" s="223"/>
      <c r="G254" s="242"/>
      <c r="H254" s="243"/>
      <c r="I254" s="244"/>
      <c r="M254" s="6">
        <v>1.2452000000000001</v>
      </c>
    </row>
    <row r="255" spans="1:13" s="6" customFormat="1" ht="18.75" x14ac:dyDescent="0.25">
      <c r="A255" s="29"/>
      <c r="B255" s="33"/>
      <c r="C255" s="31"/>
      <c r="D255" s="43"/>
      <c r="E255" s="26"/>
      <c r="F255" s="27"/>
      <c r="G255" s="178"/>
      <c r="H255" s="28"/>
      <c r="I255" s="36"/>
      <c r="M255" s="6">
        <v>1.2452000000000001</v>
      </c>
    </row>
    <row r="256" spans="1:13" s="6" customFormat="1" ht="31.5" x14ac:dyDescent="0.25">
      <c r="A256" s="219" t="s">
        <v>281</v>
      </c>
      <c r="B256" s="191" t="s">
        <v>282</v>
      </c>
      <c r="C256" s="21" t="s">
        <v>29</v>
      </c>
      <c r="D256" s="45">
        <v>2872.36</v>
      </c>
      <c r="E256" s="22">
        <v>49.77</v>
      </c>
      <c r="F256" s="24">
        <f>D256*E256</f>
        <v>142957.35720000003</v>
      </c>
      <c r="G256" s="239" t="s">
        <v>1753</v>
      </c>
      <c r="H256" s="240"/>
      <c r="I256" s="241"/>
      <c r="M256" s="6">
        <v>1.2452000000000001</v>
      </c>
    </row>
    <row r="257" spans="1:13" s="6" customFormat="1" ht="93" customHeight="1" x14ac:dyDescent="0.25">
      <c r="A257" s="220"/>
      <c r="B257" s="221" t="s">
        <v>283</v>
      </c>
      <c r="C257" s="222"/>
      <c r="D257" s="228"/>
      <c r="E257" s="106"/>
      <c r="F257" s="223"/>
      <c r="G257" s="242"/>
      <c r="H257" s="243"/>
      <c r="I257" s="244"/>
      <c r="M257" s="6">
        <v>1.2452000000000001</v>
      </c>
    </row>
    <row r="258" spans="1:13" s="6" customFormat="1" ht="18.75" x14ac:dyDescent="0.25">
      <c r="A258" s="29"/>
      <c r="B258" s="30"/>
      <c r="C258" s="31"/>
      <c r="D258" s="43"/>
      <c r="E258" s="26"/>
      <c r="F258" s="27"/>
      <c r="G258" s="178"/>
      <c r="H258" s="28"/>
      <c r="I258" s="36"/>
      <c r="M258" s="6">
        <v>1.2452000000000001</v>
      </c>
    </row>
    <row r="259" spans="1:13" s="6" customFormat="1" ht="31.5" hidden="1" x14ac:dyDescent="0.25">
      <c r="A259" s="29" t="s">
        <v>284</v>
      </c>
      <c r="B259" s="33" t="s">
        <v>285</v>
      </c>
      <c r="C259" s="31" t="s">
        <v>29</v>
      </c>
      <c r="D259" s="43">
        <f>((L259/M259)/E259)</f>
        <v>0</v>
      </c>
      <c r="E259" s="26">
        <v>100.46</v>
      </c>
      <c r="F259" s="27">
        <f>D259*E259</f>
        <v>0</v>
      </c>
      <c r="G259" s="245"/>
      <c r="H259" s="246"/>
      <c r="I259" s="54"/>
      <c r="M259" s="6">
        <v>1.2452000000000001</v>
      </c>
    </row>
    <row r="260" spans="1:13" s="6" customFormat="1" ht="94.5" hidden="1" customHeight="1" x14ac:dyDescent="0.25">
      <c r="A260" s="29"/>
      <c r="B260" s="30" t="s">
        <v>286</v>
      </c>
      <c r="C260" s="31"/>
      <c r="D260" s="43"/>
      <c r="E260" s="26"/>
      <c r="F260" s="27"/>
      <c r="G260" s="178"/>
      <c r="H260" s="28"/>
      <c r="I260" s="36"/>
      <c r="M260" s="6">
        <v>1.2452000000000001</v>
      </c>
    </row>
    <row r="261" spans="1:13" s="6" customFormat="1" ht="18.75" x14ac:dyDescent="0.25">
      <c r="A261" s="29"/>
      <c r="B261" s="30"/>
      <c r="C261" s="31"/>
      <c r="D261" s="43"/>
      <c r="E261" s="26"/>
      <c r="F261" s="27"/>
      <c r="G261" s="178"/>
      <c r="H261" s="28"/>
      <c r="I261" s="36"/>
      <c r="M261" s="6">
        <v>1.2452000000000001</v>
      </c>
    </row>
    <row r="262" spans="1:13" s="6" customFormat="1" ht="31.5" hidden="1" x14ac:dyDescent="0.25">
      <c r="A262" s="29" t="s">
        <v>287</v>
      </c>
      <c r="B262" s="33" t="s">
        <v>288</v>
      </c>
      <c r="C262" s="31" t="s">
        <v>29</v>
      </c>
      <c r="D262" s="43">
        <f>((L262/M262)/E262)</f>
        <v>0</v>
      </c>
      <c r="E262" s="26">
        <v>48.41</v>
      </c>
      <c r="F262" s="27">
        <f>D262*E262</f>
        <v>0</v>
      </c>
      <c r="G262" s="178"/>
      <c r="H262" s="28"/>
      <c r="I262" s="54"/>
      <c r="M262" s="6">
        <v>1.2452000000000001</v>
      </c>
    </row>
    <row r="263" spans="1:13" s="6" customFormat="1" ht="78.75" hidden="1" x14ac:dyDescent="0.25">
      <c r="A263" s="29"/>
      <c r="B263" s="30" t="s">
        <v>289</v>
      </c>
      <c r="C263" s="31"/>
      <c r="D263" s="43"/>
      <c r="E263" s="26"/>
      <c r="F263" s="27"/>
      <c r="G263" s="178"/>
      <c r="H263" s="28"/>
      <c r="I263" s="36"/>
      <c r="M263" s="6">
        <v>1.2452000000000001</v>
      </c>
    </row>
    <row r="264" spans="1:13" s="6" customFormat="1" ht="18.75" hidden="1" x14ac:dyDescent="0.25">
      <c r="A264" s="29"/>
      <c r="B264" s="30"/>
      <c r="C264" s="31"/>
      <c r="D264" s="43"/>
      <c r="E264" s="26"/>
      <c r="F264" s="27"/>
      <c r="G264" s="178"/>
      <c r="H264" s="28"/>
      <c r="I264" s="36"/>
      <c r="M264" s="6">
        <v>1.2452000000000001</v>
      </c>
    </row>
    <row r="265" spans="1:13" s="6" customFormat="1" ht="21" hidden="1" x14ac:dyDescent="0.25">
      <c r="A265" s="29" t="s">
        <v>290</v>
      </c>
      <c r="B265" s="33" t="s">
        <v>291</v>
      </c>
      <c r="C265" s="31" t="s">
        <v>71</v>
      </c>
      <c r="D265" s="43">
        <f>((L265/M265)/E265)</f>
        <v>0</v>
      </c>
      <c r="E265" s="26">
        <v>2349.3200000000002</v>
      </c>
      <c r="F265" s="27">
        <f>D265*E265</f>
        <v>0</v>
      </c>
      <c r="G265" s="178"/>
      <c r="H265" s="28"/>
      <c r="I265" s="54"/>
      <c r="M265" s="6">
        <v>1.2452000000000001</v>
      </c>
    </row>
    <row r="266" spans="1:13" s="6" customFormat="1" ht="180" hidden="1" customHeight="1" x14ac:dyDescent="0.25">
      <c r="A266" s="29"/>
      <c r="B266" s="30" t="s">
        <v>292</v>
      </c>
      <c r="C266" s="31"/>
      <c r="D266" s="43"/>
      <c r="E266" s="26"/>
      <c r="F266" s="27"/>
      <c r="G266" s="178"/>
      <c r="H266" s="28"/>
      <c r="I266" s="36"/>
      <c r="M266" s="6">
        <v>1.2452000000000001</v>
      </c>
    </row>
    <row r="267" spans="1:13" s="6" customFormat="1" ht="18.75" hidden="1" x14ac:dyDescent="0.25">
      <c r="A267" s="29"/>
      <c r="B267" s="33"/>
      <c r="C267" s="31"/>
      <c r="D267" s="43"/>
      <c r="E267" s="26"/>
      <c r="F267" s="27"/>
      <c r="G267" s="178"/>
      <c r="H267" s="28"/>
      <c r="I267" s="36"/>
      <c r="M267" s="6">
        <v>1.2452000000000001</v>
      </c>
    </row>
    <row r="268" spans="1:13" s="6" customFormat="1" ht="31.5" hidden="1" x14ac:dyDescent="0.25">
      <c r="A268" s="29" t="s">
        <v>293</v>
      </c>
      <c r="B268" s="77" t="s">
        <v>294</v>
      </c>
      <c r="C268" s="31" t="s">
        <v>71</v>
      </c>
      <c r="D268" s="43">
        <f>((L268/M268)/E268)</f>
        <v>0</v>
      </c>
      <c r="E268" s="26">
        <v>519.66</v>
      </c>
      <c r="F268" s="27">
        <f>D268*E268</f>
        <v>0</v>
      </c>
      <c r="G268" s="178"/>
      <c r="H268" s="28"/>
      <c r="I268" s="54"/>
      <c r="M268" s="6">
        <v>1.2452000000000001</v>
      </c>
    </row>
    <row r="269" spans="1:13" s="6" customFormat="1" ht="81.75" hidden="1" customHeight="1" x14ac:dyDescent="0.25">
      <c r="A269" s="29"/>
      <c r="B269" s="78" t="s">
        <v>295</v>
      </c>
      <c r="C269" s="31"/>
      <c r="D269" s="43"/>
      <c r="E269" s="26"/>
      <c r="F269" s="27"/>
      <c r="G269" s="178"/>
      <c r="H269" s="28"/>
      <c r="I269" s="36"/>
      <c r="M269" s="6">
        <v>1.2452000000000001</v>
      </c>
    </row>
    <row r="270" spans="1:13" s="6" customFormat="1" ht="18.75" x14ac:dyDescent="0.25">
      <c r="A270" s="29"/>
      <c r="B270" s="78"/>
      <c r="C270" s="31"/>
      <c r="D270" s="43"/>
      <c r="E270" s="26"/>
      <c r="F270" s="27"/>
      <c r="G270" s="178"/>
      <c r="H270" s="28"/>
      <c r="I270" s="36"/>
      <c r="M270" s="6">
        <v>1.2452000000000001</v>
      </c>
    </row>
    <row r="271" spans="1:13" s="6" customFormat="1" ht="31.5" x14ac:dyDescent="0.25">
      <c r="A271" s="29" t="s">
        <v>296</v>
      </c>
      <c r="B271" s="77" t="s">
        <v>297</v>
      </c>
      <c r="C271" s="31" t="s">
        <v>223</v>
      </c>
      <c r="D271" s="43">
        <v>152.85</v>
      </c>
      <c r="E271" s="26">
        <v>541.16999999999996</v>
      </c>
      <c r="F271" s="27">
        <f>D271*E271</f>
        <v>82717.834499999997</v>
      </c>
      <c r="G271" s="245"/>
      <c r="H271" s="246"/>
      <c r="I271" s="54"/>
      <c r="M271" s="6">
        <v>1.2452000000000001</v>
      </c>
    </row>
    <row r="272" spans="1:13" s="6" customFormat="1" ht="81" customHeight="1" x14ac:dyDescent="0.25">
      <c r="A272" s="29"/>
      <c r="B272" s="78" t="s">
        <v>298</v>
      </c>
      <c r="C272" s="31"/>
      <c r="D272" s="43"/>
      <c r="E272" s="26"/>
      <c r="F272" s="27"/>
      <c r="G272" s="178"/>
      <c r="H272" s="28"/>
      <c r="I272" s="36"/>
      <c r="M272" s="6">
        <v>1.2452000000000001</v>
      </c>
    </row>
    <row r="273" spans="1:13" s="6" customFormat="1" ht="18.75" x14ac:dyDescent="0.25">
      <c r="A273" s="29"/>
      <c r="B273" s="30"/>
      <c r="C273" s="31"/>
      <c r="D273" s="43"/>
      <c r="E273" s="26"/>
      <c r="F273" s="27"/>
      <c r="G273" s="178"/>
      <c r="H273" s="28"/>
      <c r="I273" s="36"/>
      <c r="M273" s="6">
        <v>1.2452000000000001</v>
      </c>
    </row>
    <row r="274" spans="1:13" s="6" customFormat="1" ht="31.5" x14ac:dyDescent="0.25">
      <c r="A274" s="29" t="s">
        <v>299</v>
      </c>
      <c r="B274" s="79" t="s">
        <v>300</v>
      </c>
      <c r="C274" s="31" t="s">
        <v>29</v>
      </c>
      <c r="D274" s="43">
        <v>400</v>
      </c>
      <c r="E274" s="26">
        <v>238.48</v>
      </c>
      <c r="F274" s="27">
        <f>D274*E274</f>
        <v>95392</v>
      </c>
      <c r="G274" s="245"/>
      <c r="H274" s="246"/>
      <c r="I274" s="54"/>
      <c r="J274" s="163"/>
      <c r="M274" s="6">
        <v>1.2452000000000001</v>
      </c>
    </row>
    <row r="275" spans="1:13" s="6" customFormat="1" ht="141.75" customHeight="1" x14ac:dyDescent="0.25">
      <c r="A275" s="29"/>
      <c r="B275" s="78" t="s">
        <v>301</v>
      </c>
      <c r="C275" s="31"/>
      <c r="D275" s="43"/>
      <c r="E275" s="26"/>
      <c r="F275" s="27"/>
      <c r="G275" s="178"/>
      <c r="H275" s="28"/>
      <c r="I275" s="36"/>
      <c r="M275" s="6">
        <v>1.2452000000000001</v>
      </c>
    </row>
    <row r="276" spans="1:13" s="6" customFormat="1" ht="18.75" hidden="1" x14ac:dyDescent="0.25">
      <c r="A276" s="29"/>
      <c r="B276" s="78"/>
      <c r="C276" s="31"/>
      <c r="D276" s="43"/>
      <c r="E276" s="26"/>
      <c r="F276" s="27"/>
      <c r="G276" s="178"/>
      <c r="H276" s="28"/>
      <c r="I276" s="36"/>
      <c r="M276" s="6">
        <v>1.2452000000000001</v>
      </c>
    </row>
    <row r="277" spans="1:13" s="6" customFormat="1" ht="31.5" hidden="1" x14ac:dyDescent="0.25">
      <c r="A277" s="29" t="s">
        <v>302</v>
      </c>
      <c r="B277" s="79" t="s">
        <v>303</v>
      </c>
      <c r="C277" s="31" t="s">
        <v>29</v>
      </c>
      <c r="D277" s="43">
        <f>((L277/M277)/E277)</f>
        <v>0</v>
      </c>
      <c r="E277" s="26">
        <v>238.9</v>
      </c>
      <c r="F277" s="27">
        <f>D277*E277</f>
        <v>0</v>
      </c>
      <c r="G277" s="178"/>
      <c r="H277" s="28"/>
      <c r="I277" s="54"/>
      <c r="M277" s="6">
        <v>1.2452000000000001</v>
      </c>
    </row>
    <row r="278" spans="1:13" s="6" customFormat="1" ht="141.75" hidden="1" x14ac:dyDescent="0.25">
      <c r="A278" s="29"/>
      <c r="B278" s="78" t="s">
        <v>304</v>
      </c>
      <c r="C278" s="31"/>
      <c r="D278" s="43"/>
      <c r="E278" s="26"/>
      <c r="F278" s="27"/>
      <c r="G278" s="178"/>
      <c r="H278" s="28"/>
      <c r="I278" s="36"/>
      <c r="M278" s="6">
        <v>1.2452000000000001</v>
      </c>
    </row>
    <row r="279" spans="1:13" s="6" customFormat="1" ht="18.75" hidden="1" x14ac:dyDescent="0.25">
      <c r="A279" s="29"/>
      <c r="B279" s="30"/>
      <c r="C279" s="31"/>
      <c r="D279" s="43"/>
      <c r="E279" s="26"/>
      <c r="F279" s="27"/>
      <c r="G279" s="178"/>
      <c r="H279" s="28"/>
      <c r="I279" s="36"/>
      <c r="M279" s="6">
        <v>1.2452000000000001</v>
      </c>
    </row>
    <row r="280" spans="1:13" s="6" customFormat="1" ht="18.75" hidden="1" x14ac:dyDescent="0.25">
      <c r="A280" s="29" t="s">
        <v>305</v>
      </c>
      <c r="B280" s="33" t="s">
        <v>306</v>
      </c>
      <c r="C280" s="31" t="s">
        <v>223</v>
      </c>
      <c r="D280" s="43">
        <f>((L280/M280)/E280)</f>
        <v>0</v>
      </c>
      <c r="E280" s="26">
        <v>57.83</v>
      </c>
      <c r="F280" s="27">
        <f>D280*E280</f>
        <v>0</v>
      </c>
      <c r="G280" s="178"/>
      <c r="H280" s="28"/>
      <c r="I280" s="54"/>
      <c r="M280" s="6">
        <v>1.2452000000000001</v>
      </c>
    </row>
    <row r="281" spans="1:13" s="6" customFormat="1" ht="8.25" hidden="1" customHeight="1" x14ac:dyDescent="0.25">
      <c r="A281" s="29"/>
      <c r="B281" s="30" t="s">
        <v>307</v>
      </c>
      <c r="C281" s="31"/>
      <c r="D281" s="43"/>
      <c r="E281" s="26"/>
      <c r="F281" s="27"/>
      <c r="G281" s="178"/>
      <c r="H281" s="28"/>
      <c r="I281" s="36"/>
      <c r="M281" s="6">
        <v>1.2452000000000001</v>
      </c>
    </row>
    <row r="282" spans="1:13" s="6" customFormat="1" ht="18.75" hidden="1" x14ac:dyDescent="0.25">
      <c r="A282" s="29"/>
      <c r="B282" s="30"/>
      <c r="C282" s="31"/>
      <c r="D282" s="43"/>
      <c r="E282" s="26"/>
      <c r="F282" s="27"/>
      <c r="G282" s="178"/>
      <c r="H282" s="28"/>
      <c r="I282" s="36"/>
      <c r="M282" s="6">
        <v>1.2452000000000001</v>
      </c>
    </row>
    <row r="283" spans="1:13" s="6" customFormat="1" ht="18.75" hidden="1" x14ac:dyDescent="0.25">
      <c r="A283" s="29" t="s">
        <v>308</v>
      </c>
      <c r="B283" s="33" t="s">
        <v>309</v>
      </c>
      <c r="C283" s="31" t="s">
        <v>18</v>
      </c>
      <c r="D283" s="43">
        <f>((L283/M283)/E283)</f>
        <v>0</v>
      </c>
      <c r="E283" s="26">
        <v>0.56000000000000005</v>
      </c>
      <c r="F283" s="27">
        <f>D283*E283</f>
        <v>0</v>
      </c>
      <c r="G283" s="178"/>
      <c r="H283" s="28"/>
      <c r="I283" s="54"/>
      <c r="M283" s="6">
        <v>1.2452000000000001</v>
      </c>
    </row>
    <row r="284" spans="1:13" s="6" customFormat="1" ht="63" hidden="1" x14ac:dyDescent="0.25">
      <c r="A284" s="29"/>
      <c r="B284" s="30" t="s">
        <v>310</v>
      </c>
      <c r="C284" s="31"/>
      <c r="D284" s="43"/>
      <c r="E284" s="26"/>
      <c r="F284" s="27"/>
      <c r="G284" s="178"/>
      <c r="H284" s="28"/>
      <c r="I284" s="36"/>
      <c r="M284" s="6">
        <v>1.2452000000000001</v>
      </c>
    </row>
    <row r="285" spans="1:13" s="6" customFormat="1" ht="18.75" x14ac:dyDescent="0.25">
      <c r="A285" s="29"/>
      <c r="B285" s="30"/>
      <c r="C285" s="31"/>
      <c r="D285" s="43"/>
      <c r="E285" s="26"/>
      <c r="F285" s="27"/>
      <c r="G285" s="178"/>
      <c r="H285" s="28"/>
      <c r="I285" s="36"/>
      <c r="M285" s="6">
        <v>1.2452000000000001</v>
      </c>
    </row>
    <row r="286" spans="1:13" s="6" customFormat="1" ht="18.75" x14ac:dyDescent="0.25">
      <c r="A286" s="29" t="s">
        <v>311</v>
      </c>
      <c r="B286" s="33" t="s">
        <v>312</v>
      </c>
      <c r="C286" s="31" t="s">
        <v>223</v>
      </c>
      <c r="D286" s="43">
        <v>5</v>
      </c>
      <c r="E286" s="26">
        <v>2361.44</v>
      </c>
      <c r="F286" s="27">
        <f>D286*E286</f>
        <v>11807.2</v>
      </c>
      <c r="G286" s="245"/>
      <c r="H286" s="246"/>
      <c r="I286" s="54"/>
      <c r="M286" s="6">
        <v>1.2452000000000001</v>
      </c>
    </row>
    <row r="287" spans="1:13" s="6" customFormat="1" ht="81" customHeight="1" x14ac:dyDescent="0.25">
      <c r="A287" s="29"/>
      <c r="B287" s="30" t="s">
        <v>313</v>
      </c>
      <c r="C287" s="31"/>
      <c r="D287" s="43"/>
      <c r="E287" s="26"/>
      <c r="F287" s="27"/>
      <c r="G287" s="178"/>
      <c r="H287" s="28"/>
      <c r="I287" s="36"/>
      <c r="M287" s="6">
        <v>1.2452000000000001</v>
      </c>
    </row>
    <row r="288" spans="1:13" s="6" customFormat="1" ht="18" customHeight="1" x14ac:dyDescent="0.25">
      <c r="A288" s="75"/>
      <c r="B288" s="80"/>
      <c r="C288" s="247" t="s">
        <v>60</v>
      </c>
      <c r="D288" s="248"/>
      <c r="E288" s="248"/>
      <c r="F288" s="44">
        <f>SUM(F253:F287)</f>
        <v>509909.46170000004</v>
      </c>
      <c r="G288" s="178"/>
      <c r="H288" s="28"/>
      <c r="I288" s="36"/>
      <c r="M288" s="6">
        <v>1.2452000000000001</v>
      </c>
    </row>
    <row r="289" spans="1:13" s="6" customFormat="1" ht="18.75" x14ac:dyDescent="0.25">
      <c r="A289" s="19" t="s">
        <v>314</v>
      </c>
      <c r="B289" s="20" t="s">
        <v>315</v>
      </c>
      <c r="C289" s="81"/>
      <c r="D289" s="45"/>
      <c r="E289" s="23"/>
      <c r="F289" s="27"/>
      <c r="G289" s="178"/>
      <c r="H289" s="28"/>
      <c r="I289" s="36"/>
      <c r="M289" s="6">
        <v>1.2452000000000001</v>
      </c>
    </row>
    <row r="290" spans="1:13" s="6" customFormat="1" ht="18.75" x14ac:dyDescent="0.25">
      <c r="A290" s="25" t="s">
        <v>316</v>
      </c>
      <c r="B290" s="82" t="s">
        <v>317</v>
      </c>
      <c r="C290" s="31"/>
      <c r="D290" s="43"/>
      <c r="E290" s="51"/>
      <c r="F290" s="27"/>
      <c r="G290" s="178"/>
      <c r="H290" s="28"/>
      <c r="I290" s="36"/>
      <c r="M290" s="6">
        <v>1.2452000000000001</v>
      </c>
    </row>
    <row r="291" spans="1:13" s="6" customFormat="1" ht="31.5" customHeight="1" x14ac:dyDescent="0.25">
      <c r="A291" s="219" t="s">
        <v>318</v>
      </c>
      <c r="B291" s="191" t="s">
        <v>319</v>
      </c>
      <c r="C291" s="21" t="s">
        <v>29</v>
      </c>
      <c r="D291" s="45">
        <v>2149.64</v>
      </c>
      <c r="E291" s="22">
        <v>38.31</v>
      </c>
      <c r="F291" s="24">
        <f>D291*E291</f>
        <v>82352.708400000003</v>
      </c>
      <c r="G291" s="239"/>
      <c r="H291" s="240"/>
      <c r="I291" s="241"/>
      <c r="M291" s="6">
        <v>1.2452000000000001</v>
      </c>
    </row>
    <row r="292" spans="1:13" s="6" customFormat="1" ht="94.5" x14ac:dyDescent="0.25">
      <c r="A292" s="220"/>
      <c r="B292" s="221" t="s">
        <v>320</v>
      </c>
      <c r="C292" s="222"/>
      <c r="D292" s="228"/>
      <c r="E292" s="106"/>
      <c r="F292" s="223"/>
      <c r="G292" s="242"/>
      <c r="H292" s="243"/>
      <c r="I292" s="244"/>
      <c r="M292" s="6">
        <v>1.2452000000000001</v>
      </c>
    </row>
    <row r="293" spans="1:13" s="6" customFormat="1" ht="21.75" customHeight="1" x14ac:dyDescent="0.25">
      <c r="A293" s="29"/>
      <c r="B293" s="30"/>
      <c r="C293" s="31"/>
      <c r="D293" s="43"/>
      <c r="E293" s="26"/>
      <c r="F293" s="27"/>
      <c r="G293" s="178"/>
      <c r="H293" s="28"/>
      <c r="I293" s="36"/>
      <c r="M293" s="6">
        <v>1.2452000000000001</v>
      </c>
    </row>
    <row r="294" spans="1:13" s="6" customFormat="1" ht="35.25" customHeight="1" x14ac:dyDescent="0.25">
      <c r="A294" s="219" t="s">
        <v>321</v>
      </c>
      <c r="B294" s="191" t="s">
        <v>322</v>
      </c>
      <c r="C294" s="21" t="s">
        <v>29</v>
      </c>
      <c r="D294" s="45">
        <f>((L294/M294)/E294)</f>
        <v>0</v>
      </c>
      <c r="E294" s="22">
        <v>52.61</v>
      </c>
      <c r="F294" s="24">
        <f>D294*E294</f>
        <v>0</v>
      </c>
      <c r="G294" s="239" t="s">
        <v>1754</v>
      </c>
      <c r="H294" s="240"/>
      <c r="I294" s="241"/>
      <c r="M294" s="6">
        <v>1.2452000000000001</v>
      </c>
    </row>
    <row r="295" spans="1:13" s="6" customFormat="1" ht="105.75" customHeight="1" x14ac:dyDescent="0.25">
      <c r="A295" s="220"/>
      <c r="B295" s="221" t="s">
        <v>323</v>
      </c>
      <c r="C295" s="222"/>
      <c r="D295" s="228"/>
      <c r="E295" s="106"/>
      <c r="F295" s="223"/>
      <c r="G295" s="242"/>
      <c r="H295" s="243"/>
      <c r="I295" s="244"/>
      <c r="M295" s="6">
        <v>1.2452000000000001</v>
      </c>
    </row>
    <row r="296" spans="1:13" s="6" customFormat="1" ht="36" customHeight="1" x14ac:dyDescent="0.25">
      <c r="A296" s="29"/>
      <c r="B296" s="30"/>
      <c r="C296" s="31"/>
      <c r="D296" s="43"/>
      <c r="E296" s="26"/>
      <c r="F296" s="27"/>
      <c r="G296" s="178"/>
      <c r="H296" s="28"/>
      <c r="I296" s="36"/>
      <c r="M296" s="6">
        <v>1.2452000000000001</v>
      </c>
    </row>
    <row r="297" spans="1:13" s="6" customFormat="1" ht="47.25" x14ac:dyDescent="0.25">
      <c r="A297" s="29" t="s">
        <v>324</v>
      </c>
      <c r="B297" s="33" t="s">
        <v>325</v>
      </c>
      <c r="C297" s="31" t="s">
        <v>29</v>
      </c>
      <c r="D297" s="43">
        <v>355.31</v>
      </c>
      <c r="E297" s="26">
        <v>63.09</v>
      </c>
      <c r="F297" s="27">
        <f>D297*E297</f>
        <v>22416.507900000001</v>
      </c>
      <c r="G297" s="245"/>
      <c r="H297" s="246"/>
      <c r="I297" s="54"/>
      <c r="M297" s="6">
        <v>1.2452000000000001</v>
      </c>
    </row>
    <row r="298" spans="1:13" s="6" customFormat="1" ht="94.5" x14ac:dyDescent="0.25">
      <c r="A298" s="29"/>
      <c r="B298" s="30" t="s">
        <v>326</v>
      </c>
      <c r="C298" s="31"/>
      <c r="D298" s="43"/>
      <c r="E298" s="26"/>
      <c r="F298" s="27"/>
      <c r="G298" s="178"/>
      <c r="H298" s="28"/>
      <c r="I298" s="36"/>
      <c r="M298" s="6">
        <v>1.2452000000000001</v>
      </c>
    </row>
    <row r="299" spans="1:13" s="6" customFormat="1" ht="18.75" x14ac:dyDescent="0.25">
      <c r="A299" s="29"/>
      <c r="B299" s="30"/>
      <c r="C299" s="31"/>
      <c r="D299" s="43"/>
      <c r="E299" s="26"/>
      <c r="F299" s="27"/>
      <c r="G299" s="178"/>
      <c r="H299" s="28"/>
      <c r="I299" s="36"/>
      <c r="M299" s="6">
        <v>1.2452000000000001</v>
      </c>
    </row>
    <row r="300" spans="1:13" s="6" customFormat="1" ht="31.5" customHeight="1" x14ac:dyDescent="0.25">
      <c r="A300" s="29" t="s">
        <v>327</v>
      </c>
      <c r="B300" s="79" t="s">
        <v>328</v>
      </c>
      <c r="C300" s="31" t="s">
        <v>29</v>
      </c>
      <c r="D300" s="43">
        <f>((L300/M300)/E300)</f>
        <v>0</v>
      </c>
      <c r="E300" s="26">
        <v>81.709999999999994</v>
      </c>
      <c r="F300" s="27">
        <f>D300*E300</f>
        <v>0</v>
      </c>
      <c r="G300" s="178"/>
      <c r="H300" s="28"/>
      <c r="I300" s="54"/>
      <c r="M300" s="6">
        <v>1.2452000000000001</v>
      </c>
    </row>
    <row r="301" spans="1:13" s="6" customFormat="1" ht="63" x14ac:dyDescent="0.25">
      <c r="A301" s="29"/>
      <c r="B301" s="78" t="s">
        <v>329</v>
      </c>
      <c r="C301" s="31"/>
      <c r="D301" s="43"/>
      <c r="E301" s="26"/>
      <c r="F301" s="27"/>
      <c r="G301" s="178"/>
      <c r="H301" s="28"/>
      <c r="I301" s="36"/>
      <c r="M301" s="6">
        <v>1.2452000000000001</v>
      </c>
    </row>
    <row r="302" spans="1:13" s="6" customFormat="1" ht="18.75" x14ac:dyDescent="0.25">
      <c r="A302" s="29"/>
      <c r="B302" s="30"/>
      <c r="C302" s="31"/>
      <c r="D302" s="43"/>
      <c r="E302" s="26"/>
      <c r="F302" s="27"/>
      <c r="G302" s="178"/>
      <c r="H302" s="28"/>
      <c r="I302" s="36"/>
      <c r="M302" s="6">
        <v>1.2452000000000001</v>
      </c>
    </row>
    <row r="303" spans="1:13" s="6" customFormat="1" ht="31.5" x14ac:dyDescent="0.25">
      <c r="A303" s="29" t="s">
        <v>330</v>
      </c>
      <c r="B303" s="33" t="s">
        <v>331</v>
      </c>
      <c r="C303" s="31" t="s">
        <v>29</v>
      </c>
      <c r="D303" s="43">
        <f>((L303/M303)/E303)</f>
        <v>0</v>
      </c>
      <c r="E303" s="26">
        <v>37.840000000000003</v>
      </c>
      <c r="F303" s="27">
        <f>D303*E303</f>
        <v>0</v>
      </c>
      <c r="G303" s="178"/>
      <c r="H303" s="28"/>
      <c r="I303" s="54"/>
      <c r="M303" s="6">
        <v>1.2452000000000001</v>
      </c>
    </row>
    <row r="304" spans="1:13" s="6" customFormat="1" ht="94.5" customHeight="1" x14ac:dyDescent="0.25">
      <c r="A304" s="29"/>
      <c r="B304" s="30" t="s">
        <v>332</v>
      </c>
      <c r="C304" s="31"/>
      <c r="D304" s="43"/>
      <c r="E304" s="26"/>
      <c r="F304" s="27"/>
      <c r="G304" s="178"/>
      <c r="H304" s="28"/>
      <c r="I304" s="36"/>
      <c r="M304" s="6">
        <v>1.2452000000000001</v>
      </c>
    </row>
    <row r="305" spans="1:13" s="6" customFormat="1" ht="18.75" x14ac:dyDescent="0.25">
      <c r="A305" s="29"/>
      <c r="B305" s="30"/>
      <c r="C305" s="31"/>
      <c r="D305" s="43"/>
      <c r="E305" s="26"/>
      <c r="F305" s="27"/>
      <c r="G305" s="178"/>
      <c r="H305" s="28"/>
      <c r="I305" s="36"/>
      <c r="M305" s="6">
        <v>1.2452000000000001</v>
      </c>
    </row>
    <row r="306" spans="1:13" s="6" customFormat="1" ht="31.5" x14ac:dyDescent="0.25">
      <c r="A306" s="29" t="s">
        <v>333</v>
      </c>
      <c r="B306" s="33" t="s">
        <v>334</v>
      </c>
      <c r="C306" s="31" t="s">
        <v>29</v>
      </c>
      <c r="D306" s="43">
        <f>((L306/M306)/E306)</f>
        <v>0</v>
      </c>
      <c r="E306" s="26">
        <v>65.13</v>
      </c>
      <c r="F306" s="27">
        <f>D306*E306</f>
        <v>0</v>
      </c>
      <c r="G306" s="178"/>
      <c r="H306" s="28"/>
      <c r="I306" s="54"/>
      <c r="M306" s="6">
        <v>1.2452000000000001</v>
      </c>
    </row>
    <row r="307" spans="1:13" s="6" customFormat="1" ht="96" customHeight="1" x14ac:dyDescent="0.25">
      <c r="A307" s="29"/>
      <c r="B307" s="30" t="s">
        <v>335</v>
      </c>
      <c r="C307" s="31"/>
      <c r="D307" s="43"/>
      <c r="E307" s="26"/>
      <c r="F307" s="27"/>
      <c r="G307" s="178"/>
      <c r="H307" s="28"/>
      <c r="I307" s="36"/>
      <c r="M307" s="6">
        <v>1.2452000000000001</v>
      </c>
    </row>
    <row r="308" spans="1:13" s="6" customFormat="1" ht="18.75" x14ac:dyDescent="0.25">
      <c r="A308" s="29"/>
      <c r="B308" s="30"/>
      <c r="C308" s="31"/>
      <c r="D308" s="43"/>
      <c r="E308" s="26"/>
      <c r="F308" s="27"/>
      <c r="G308" s="178"/>
      <c r="H308" s="28"/>
      <c r="I308" s="36"/>
      <c r="M308" s="6">
        <v>1.2452000000000001</v>
      </c>
    </row>
    <row r="309" spans="1:13" s="6" customFormat="1" ht="31.5" customHeight="1" x14ac:dyDescent="0.25">
      <c r="A309" s="29" t="s">
        <v>336</v>
      </c>
      <c r="B309" s="33" t="s">
        <v>337</v>
      </c>
      <c r="C309" s="31" t="s">
        <v>29</v>
      </c>
      <c r="D309" s="43">
        <f>((L309/M309)/E309)</f>
        <v>0</v>
      </c>
      <c r="E309" s="26">
        <v>44.47</v>
      </c>
      <c r="F309" s="27">
        <f>D309*E309</f>
        <v>0</v>
      </c>
      <c r="G309" s="178"/>
      <c r="H309" s="28"/>
      <c r="I309" s="54"/>
      <c r="M309" s="6">
        <v>1.2452000000000001</v>
      </c>
    </row>
    <row r="310" spans="1:13" s="7" customFormat="1" ht="94.5" customHeight="1" x14ac:dyDescent="0.25">
      <c r="A310" s="29"/>
      <c r="B310" s="30" t="s">
        <v>338</v>
      </c>
      <c r="C310" s="31"/>
      <c r="D310" s="43"/>
      <c r="E310" s="26"/>
      <c r="F310" s="27"/>
      <c r="G310" s="178"/>
      <c r="H310" s="28"/>
      <c r="I310" s="32"/>
      <c r="M310" s="6">
        <v>1.2452000000000001</v>
      </c>
    </row>
    <row r="311" spans="1:13" s="7" customFormat="1" ht="18.75" x14ac:dyDescent="0.25">
      <c r="A311" s="29"/>
      <c r="B311" s="30"/>
      <c r="C311" s="31"/>
      <c r="D311" s="43"/>
      <c r="E311" s="26"/>
      <c r="F311" s="27"/>
      <c r="G311" s="178"/>
      <c r="H311" s="28"/>
      <c r="I311" s="32"/>
      <c r="M311" s="6">
        <v>1.2452000000000001</v>
      </c>
    </row>
    <row r="312" spans="1:13" s="6" customFormat="1" ht="47.25" x14ac:dyDescent="0.25">
      <c r="A312" s="29" t="s">
        <v>339</v>
      </c>
      <c r="B312" s="33" t="s">
        <v>340</v>
      </c>
      <c r="C312" s="31" t="s">
        <v>29</v>
      </c>
      <c r="D312" s="43">
        <f>((L312/M312)/E312)</f>
        <v>0</v>
      </c>
      <c r="E312" s="26">
        <v>56.13</v>
      </c>
      <c r="F312" s="27">
        <f>D312*E312</f>
        <v>0</v>
      </c>
      <c r="G312" s="178"/>
      <c r="H312" s="28"/>
      <c r="I312" s="54"/>
      <c r="M312" s="6">
        <v>1.2452000000000001</v>
      </c>
    </row>
    <row r="313" spans="1:13" s="6" customFormat="1" ht="81" customHeight="1" x14ac:dyDescent="0.25">
      <c r="A313" s="29"/>
      <c r="B313" s="30" t="s">
        <v>341</v>
      </c>
      <c r="C313" s="31"/>
      <c r="D313" s="43"/>
      <c r="E313" s="26"/>
      <c r="F313" s="27"/>
      <c r="G313" s="178"/>
      <c r="H313" s="28"/>
      <c r="I313" s="36"/>
      <c r="M313" s="6">
        <v>1.2452000000000001</v>
      </c>
    </row>
    <row r="314" spans="1:13" s="6" customFormat="1" ht="18.75" x14ac:dyDescent="0.25">
      <c r="A314" s="29"/>
      <c r="B314" s="30"/>
      <c r="C314" s="31"/>
      <c r="D314" s="43"/>
      <c r="E314" s="26"/>
      <c r="F314" s="27"/>
      <c r="G314" s="178"/>
      <c r="H314" s="28"/>
      <c r="I314" s="36"/>
      <c r="M314" s="6">
        <v>1.2452000000000001</v>
      </c>
    </row>
    <row r="315" spans="1:13" s="6" customFormat="1" ht="21" customHeight="1" x14ac:dyDescent="0.25">
      <c r="A315" s="29" t="s">
        <v>342</v>
      </c>
      <c r="B315" s="33" t="s">
        <v>343</v>
      </c>
      <c r="C315" s="31" t="s">
        <v>18</v>
      </c>
      <c r="D315" s="43">
        <f>((L315/M315)/E315)</f>
        <v>0</v>
      </c>
      <c r="E315" s="26">
        <v>201.6</v>
      </c>
      <c r="F315" s="27">
        <f>D315*E315</f>
        <v>0</v>
      </c>
      <c r="G315" s="178"/>
      <c r="H315" s="28"/>
      <c r="I315" s="54"/>
      <c r="M315" s="6">
        <v>1.2452000000000001</v>
      </c>
    </row>
    <row r="316" spans="1:13" s="6" customFormat="1" ht="98.25" customHeight="1" x14ac:dyDescent="0.25">
      <c r="A316" s="29"/>
      <c r="B316" s="30" t="s">
        <v>344</v>
      </c>
      <c r="C316" s="31"/>
      <c r="D316" s="43"/>
      <c r="E316" s="26"/>
      <c r="F316" s="27"/>
      <c r="G316" s="178"/>
      <c r="H316" s="28"/>
      <c r="I316" s="36"/>
      <c r="M316" s="6">
        <v>1.2452000000000001</v>
      </c>
    </row>
    <row r="317" spans="1:13" s="6" customFormat="1" ht="18" customHeight="1" x14ac:dyDescent="0.25">
      <c r="A317" s="83"/>
      <c r="B317" s="80"/>
      <c r="C317" s="247" t="s">
        <v>60</v>
      </c>
      <c r="D317" s="248"/>
      <c r="E317" s="248"/>
      <c r="F317" s="44">
        <f>SUM(F291:F316)</f>
        <v>104769.2163</v>
      </c>
      <c r="G317" s="178"/>
      <c r="H317" s="28"/>
      <c r="I317" s="36"/>
      <c r="M317" s="6">
        <v>1.2452000000000001</v>
      </c>
    </row>
    <row r="318" spans="1:13" s="6" customFormat="1" ht="18.75" x14ac:dyDescent="0.25">
      <c r="A318" s="19" t="s">
        <v>345</v>
      </c>
      <c r="B318" s="20" t="s">
        <v>346</v>
      </c>
      <c r="C318" s="21"/>
      <c r="D318" s="45"/>
      <c r="E318" s="26"/>
      <c r="F318" s="27"/>
      <c r="G318" s="178"/>
      <c r="H318" s="28"/>
      <c r="I318" s="36"/>
      <c r="M318" s="6">
        <v>1.2452000000000001</v>
      </c>
    </row>
    <row r="319" spans="1:13" s="6" customFormat="1" ht="18.75" x14ac:dyDescent="0.25">
      <c r="A319" s="25" t="s">
        <v>347</v>
      </c>
      <c r="B319" s="82" t="s">
        <v>348</v>
      </c>
      <c r="C319" s="31"/>
      <c r="D319" s="43"/>
      <c r="E319" s="26"/>
      <c r="F319" s="27"/>
      <c r="G319" s="178"/>
      <c r="H319" s="28"/>
      <c r="I319" s="36"/>
      <c r="M319" s="6">
        <v>1.2452000000000001</v>
      </c>
    </row>
    <row r="320" spans="1:13" s="6" customFormat="1" ht="31.5" x14ac:dyDescent="0.25">
      <c r="A320" s="219" t="s">
        <v>349</v>
      </c>
      <c r="B320" s="191" t="s">
        <v>350</v>
      </c>
      <c r="C320" s="21" t="s">
        <v>18</v>
      </c>
      <c r="D320" s="45">
        <f>((L320/M320)/E320)</f>
        <v>0</v>
      </c>
      <c r="E320" s="22">
        <v>31.65</v>
      </c>
      <c r="F320" s="24">
        <f>D320*E320</f>
        <v>0</v>
      </c>
      <c r="G320" s="239"/>
      <c r="H320" s="240"/>
      <c r="I320" s="241"/>
      <c r="M320" s="6">
        <v>1.2452000000000001</v>
      </c>
    </row>
    <row r="321" spans="1:13" s="6" customFormat="1" ht="141.75" x14ac:dyDescent="0.25">
      <c r="A321" s="220"/>
      <c r="B321" s="221" t="s">
        <v>351</v>
      </c>
      <c r="C321" s="222"/>
      <c r="D321" s="228"/>
      <c r="E321" s="106"/>
      <c r="F321" s="223"/>
      <c r="G321" s="242"/>
      <c r="H321" s="243"/>
      <c r="I321" s="244"/>
      <c r="M321" s="6">
        <v>1.2452000000000001</v>
      </c>
    </row>
    <row r="322" spans="1:13" s="6" customFormat="1" ht="18.75" x14ac:dyDescent="0.25">
      <c r="A322" s="29"/>
      <c r="B322" s="30"/>
      <c r="C322" s="31"/>
      <c r="D322" s="43"/>
      <c r="E322" s="26"/>
      <c r="F322" s="27"/>
      <c r="G322" s="178"/>
      <c r="H322" s="28"/>
      <c r="I322" s="36"/>
      <c r="M322" s="6">
        <v>1.2452000000000001</v>
      </c>
    </row>
    <row r="323" spans="1:13" s="6" customFormat="1" ht="31.5" x14ac:dyDescent="0.25">
      <c r="A323" s="29" t="s">
        <v>352</v>
      </c>
      <c r="B323" s="33" t="s">
        <v>353</v>
      </c>
      <c r="C323" s="31" t="s">
        <v>18</v>
      </c>
      <c r="D323" s="43">
        <f>((L323/M323)/E323)</f>
        <v>0</v>
      </c>
      <c r="E323" s="26">
        <v>98.65</v>
      </c>
      <c r="F323" s="27">
        <f>D323*E323</f>
        <v>0</v>
      </c>
      <c r="G323" s="178"/>
      <c r="H323" s="28"/>
      <c r="I323" s="54"/>
      <c r="M323" s="6">
        <v>1.2452000000000001</v>
      </c>
    </row>
    <row r="324" spans="1:13" s="6" customFormat="1" ht="157.5" x14ac:dyDescent="0.25">
      <c r="A324" s="29"/>
      <c r="B324" s="30" t="s">
        <v>354</v>
      </c>
      <c r="C324" s="31"/>
      <c r="D324" s="43"/>
      <c r="E324" s="26"/>
      <c r="F324" s="27"/>
      <c r="G324" s="178"/>
      <c r="H324" s="28"/>
      <c r="I324" s="36"/>
      <c r="M324" s="6">
        <v>1.2452000000000001</v>
      </c>
    </row>
    <row r="325" spans="1:13" s="6" customFormat="1" ht="18.75" x14ac:dyDescent="0.25">
      <c r="A325" s="29"/>
      <c r="B325" s="30"/>
      <c r="C325" s="31"/>
      <c r="D325" s="43"/>
      <c r="E325" s="26"/>
      <c r="F325" s="27"/>
      <c r="G325" s="178"/>
      <c r="H325" s="28"/>
      <c r="I325" s="36"/>
      <c r="M325" s="6">
        <v>1.2452000000000001</v>
      </c>
    </row>
    <row r="326" spans="1:13" s="6" customFormat="1" ht="18.75" x14ac:dyDescent="0.25">
      <c r="A326" s="29" t="s">
        <v>355</v>
      </c>
      <c r="B326" s="33" t="s">
        <v>356</v>
      </c>
      <c r="C326" s="31" t="s">
        <v>18</v>
      </c>
      <c r="D326" s="43">
        <f>((L326/M326)/E326)</f>
        <v>0</v>
      </c>
      <c r="E326" s="26">
        <v>62.41</v>
      </c>
      <c r="F326" s="27">
        <f>D326*E326</f>
        <v>0</v>
      </c>
      <c r="G326" s="178"/>
      <c r="H326" s="28"/>
      <c r="I326" s="54"/>
      <c r="M326" s="6">
        <v>1.2452000000000001</v>
      </c>
    </row>
    <row r="327" spans="1:13" s="6" customFormat="1" ht="94.5" x14ac:dyDescent="0.25">
      <c r="A327" s="29"/>
      <c r="B327" s="30" t="s">
        <v>357</v>
      </c>
      <c r="C327" s="31"/>
      <c r="D327" s="43"/>
      <c r="E327" s="26"/>
      <c r="F327" s="27"/>
      <c r="G327" s="178"/>
      <c r="H327" s="28"/>
      <c r="I327" s="36"/>
      <c r="M327" s="6">
        <v>1.2452000000000001</v>
      </c>
    </row>
    <row r="328" spans="1:13" s="6" customFormat="1" ht="18.75" x14ac:dyDescent="0.25">
      <c r="A328" s="29"/>
      <c r="B328" s="30"/>
      <c r="C328" s="31"/>
      <c r="D328" s="43"/>
      <c r="E328" s="26"/>
      <c r="F328" s="27"/>
      <c r="G328" s="178"/>
      <c r="H328" s="28"/>
      <c r="I328" s="36"/>
      <c r="M328" s="6">
        <v>1.2452000000000001</v>
      </c>
    </row>
    <row r="329" spans="1:13" s="6" customFormat="1" ht="21" x14ac:dyDescent="0.25">
      <c r="A329" s="29" t="s">
        <v>358</v>
      </c>
      <c r="B329" s="33" t="s">
        <v>359</v>
      </c>
      <c r="C329" s="31" t="s">
        <v>29</v>
      </c>
      <c r="D329" s="43">
        <f>((L329/M329)/E329)</f>
        <v>0</v>
      </c>
      <c r="E329" s="26">
        <v>50.73</v>
      </c>
      <c r="F329" s="27">
        <f>D329*E329</f>
        <v>0</v>
      </c>
      <c r="G329" s="178"/>
      <c r="H329" s="28"/>
      <c r="I329" s="54"/>
      <c r="M329" s="6">
        <v>1.2452000000000001</v>
      </c>
    </row>
    <row r="330" spans="1:13" s="6" customFormat="1" ht="94.5" x14ac:dyDescent="0.25">
      <c r="A330" s="29"/>
      <c r="B330" s="30" t="s">
        <v>360</v>
      </c>
      <c r="C330" s="31"/>
      <c r="D330" s="43"/>
      <c r="E330" s="26"/>
      <c r="F330" s="27"/>
      <c r="G330" s="178"/>
      <c r="H330" s="28"/>
      <c r="I330" s="36"/>
      <c r="M330" s="6">
        <v>1.2452000000000001</v>
      </c>
    </row>
    <row r="331" spans="1:13" s="6" customFormat="1" ht="18.75" x14ac:dyDescent="0.25">
      <c r="A331" s="29"/>
      <c r="B331" s="30"/>
      <c r="C331" s="31"/>
      <c r="D331" s="43"/>
      <c r="E331" s="26"/>
      <c r="F331" s="27"/>
      <c r="G331" s="178"/>
      <c r="H331" s="28"/>
      <c r="I331" s="36"/>
      <c r="M331" s="6">
        <v>1.2452000000000001</v>
      </c>
    </row>
    <row r="332" spans="1:13" s="6" customFormat="1" ht="21" x14ac:dyDescent="0.25">
      <c r="A332" s="29" t="s">
        <v>361</v>
      </c>
      <c r="B332" s="33" t="s">
        <v>362</v>
      </c>
      <c r="C332" s="31" t="s">
        <v>29</v>
      </c>
      <c r="D332" s="43">
        <f>((L332/M332)/E332)</f>
        <v>0</v>
      </c>
      <c r="E332" s="26">
        <v>78.67</v>
      </c>
      <c r="F332" s="27">
        <f>D332*E332</f>
        <v>0</v>
      </c>
      <c r="G332" s="178"/>
      <c r="H332" s="28"/>
      <c r="I332" s="54"/>
      <c r="M332" s="6">
        <v>1.2452000000000001</v>
      </c>
    </row>
    <row r="333" spans="1:13" s="6" customFormat="1" ht="94.5" x14ac:dyDescent="0.25">
      <c r="A333" s="29"/>
      <c r="B333" s="30" t="s">
        <v>357</v>
      </c>
      <c r="C333" s="31"/>
      <c r="D333" s="43"/>
      <c r="E333" s="26"/>
      <c r="F333" s="27"/>
      <c r="G333" s="178"/>
      <c r="H333" s="28"/>
      <c r="I333" s="36"/>
      <c r="M333" s="6">
        <v>1.2452000000000001</v>
      </c>
    </row>
    <row r="334" spans="1:13" s="6" customFormat="1" ht="18.75" x14ac:dyDescent="0.25">
      <c r="A334" s="29"/>
      <c r="B334" s="30"/>
      <c r="C334" s="31"/>
      <c r="D334" s="43"/>
      <c r="E334" s="26"/>
      <c r="F334" s="27"/>
      <c r="G334" s="178"/>
      <c r="H334" s="28"/>
      <c r="I334" s="36"/>
      <c r="M334" s="6">
        <v>1.2452000000000001</v>
      </c>
    </row>
    <row r="335" spans="1:13" s="6" customFormat="1" ht="18.75" x14ac:dyDescent="0.25">
      <c r="A335" s="29" t="s">
        <v>363</v>
      </c>
      <c r="B335" s="33" t="s">
        <v>364</v>
      </c>
      <c r="C335" s="31" t="s">
        <v>18</v>
      </c>
      <c r="D335" s="43">
        <v>2661.51</v>
      </c>
      <c r="E335" s="26">
        <v>36.39</v>
      </c>
      <c r="F335" s="27">
        <f>D335*E335</f>
        <v>96852.348900000012</v>
      </c>
      <c r="G335" s="245"/>
      <c r="H335" s="246"/>
      <c r="I335" s="54"/>
      <c r="L335" s="6">
        <v>111050.2</v>
      </c>
      <c r="M335" s="6">
        <v>1.2452000000000001</v>
      </c>
    </row>
    <row r="336" spans="1:13" s="6" customFormat="1" ht="94.5" x14ac:dyDescent="0.25">
      <c r="A336" s="29"/>
      <c r="B336" s="30" t="s">
        <v>1734</v>
      </c>
      <c r="C336" s="31"/>
      <c r="D336" s="43"/>
      <c r="E336" s="26"/>
      <c r="F336" s="27"/>
      <c r="G336" s="52"/>
      <c r="H336" s="28"/>
      <c r="I336" s="36"/>
      <c r="M336" s="6">
        <v>1.2452000000000001</v>
      </c>
    </row>
    <row r="337" spans="1:17" s="6" customFormat="1" ht="18.75" x14ac:dyDescent="0.25">
      <c r="A337" s="29"/>
      <c r="B337" s="30"/>
      <c r="C337" s="31"/>
      <c r="D337" s="43"/>
      <c r="E337" s="26"/>
      <c r="F337" s="27"/>
      <c r="G337" s="178"/>
      <c r="H337" s="28"/>
      <c r="I337" s="36"/>
      <c r="M337" s="6">
        <v>1.2452000000000001</v>
      </c>
    </row>
    <row r="338" spans="1:17" s="6" customFormat="1" ht="21" customHeight="1" x14ac:dyDescent="0.25">
      <c r="A338" s="29" t="s">
        <v>365</v>
      </c>
      <c r="B338" s="33" t="s">
        <v>366</v>
      </c>
      <c r="C338" s="31" t="s">
        <v>18</v>
      </c>
      <c r="D338" s="43">
        <f>((L338/M338)/E338)</f>
        <v>0</v>
      </c>
      <c r="E338" s="26">
        <v>31.53</v>
      </c>
      <c r="F338" s="27">
        <f>D338*E338</f>
        <v>0</v>
      </c>
      <c r="G338" s="178"/>
      <c r="H338" s="28"/>
      <c r="I338" s="54"/>
      <c r="M338" s="6">
        <v>1.2452000000000001</v>
      </c>
    </row>
    <row r="339" spans="1:17" s="6" customFormat="1" ht="93.75" customHeight="1" x14ac:dyDescent="0.25">
      <c r="A339" s="29"/>
      <c r="B339" s="30" t="s">
        <v>367</v>
      </c>
      <c r="C339" s="31"/>
      <c r="D339" s="43"/>
      <c r="E339" s="26"/>
      <c r="F339" s="27"/>
      <c r="G339" s="52"/>
      <c r="H339" s="28"/>
      <c r="I339" s="36"/>
      <c r="M339" s="6">
        <v>1.2452000000000001</v>
      </c>
    </row>
    <row r="340" spans="1:17" s="6" customFormat="1" ht="18.75" x14ac:dyDescent="0.25">
      <c r="A340" s="29"/>
      <c r="B340" s="30"/>
      <c r="C340" s="31"/>
      <c r="D340" s="43"/>
      <c r="E340" s="26"/>
      <c r="F340" s="27"/>
      <c r="G340" s="178"/>
      <c r="H340" s="28"/>
      <c r="I340" s="36"/>
      <c r="M340" s="6">
        <v>1.2452000000000001</v>
      </c>
    </row>
    <row r="341" spans="1:17" s="6" customFormat="1" ht="31.5" x14ac:dyDescent="0.25">
      <c r="A341" s="29" t="s">
        <v>368</v>
      </c>
      <c r="B341" s="39" t="s">
        <v>369</v>
      </c>
      <c r="C341" s="31" t="s">
        <v>18</v>
      </c>
      <c r="D341" s="43">
        <v>547.21</v>
      </c>
      <c r="E341" s="26">
        <v>80.97</v>
      </c>
      <c r="F341" s="27">
        <f>D341*E341</f>
        <v>44307.593700000005</v>
      </c>
      <c r="G341" s="245"/>
      <c r="H341" s="246"/>
      <c r="I341" s="54"/>
      <c r="J341" s="163"/>
      <c r="M341" s="6">
        <v>1.2452000000000001</v>
      </c>
    </row>
    <row r="342" spans="1:17" s="6" customFormat="1" ht="204.75" x14ac:dyDescent="0.25">
      <c r="A342" s="29"/>
      <c r="B342" s="41" t="s">
        <v>1735</v>
      </c>
      <c r="C342" s="31"/>
      <c r="D342" s="43"/>
      <c r="E342" s="26"/>
      <c r="F342" s="27"/>
      <c r="G342" s="245"/>
      <c r="H342" s="246"/>
      <c r="I342" s="36"/>
      <c r="M342" s="6">
        <v>1.2452000000000001</v>
      </c>
    </row>
    <row r="343" spans="1:17" s="6" customFormat="1" ht="18.75" x14ac:dyDescent="0.25">
      <c r="A343" s="29"/>
      <c r="B343" s="30"/>
      <c r="C343" s="31"/>
      <c r="D343" s="43"/>
      <c r="E343" s="26"/>
      <c r="F343" s="27"/>
      <c r="G343" s="245"/>
      <c r="H343" s="246"/>
      <c r="I343" s="36"/>
      <c r="M343" s="6">
        <v>1.2452000000000001</v>
      </c>
    </row>
    <row r="344" spans="1:17" s="6" customFormat="1" ht="31.5" x14ac:dyDescent="0.25">
      <c r="A344" s="29" t="s">
        <v>370</v>
      </c>
      <c r="B344" s="33" t="s">
        <v>371</v>
      </c>
      <c r="C344" s="31" t="s">
        <v>18</v>
      </c>
      <c r="D344" s="43">
        <f>((L344/M344)/E344)</f>
        <v>0</v>
      </c>
      <c r="E344" s="26">
        <v>52.08</v>
      </c>
      <c r="F344" s="27">
        <f>+D344*E344</f>
        <v>0</v>
      </c>
      <c r="G344" s="245"/>
      <c r="H344" s="246"/>
      <c r="I344" s="54"/>
      <c r="M344" s="6">
        <v>1.2452000000000001</v>
      </c>
    </row>
    <row r="345" spans="1:17" s="6" customFormat="1" ht="236.25" x14ac:dyDescent="0.25">
      <c r="A345" s="29"/>
      <c r="B345" s="30" t="s">
        <v>372</v>
      </c>
      <c r="C345" s="31"/>
      <c r="D345" s="43"/>
      <c r="E345" s="26"/>
      <c r="F345" s="27"/>
      <c r="G345" s="245"/>
      <c r="H345" s="246"/>
      <c r="I345" s="36"/>
      <c r="M345" s="6">
        <v>1.2452000000000001</v>
      </c>
    </row>
    <row r="346" spans="1:17" s="6" customFormat="1" ht="18.75" x14ac:dyDescent="0.25">
      <c r="A346" s="29"/>
      <c r="B346" s="30"/>
      <c r="C346" s="31"/>
      <c r="D346" s="43"/>
      <c r="E346" s="26"/>
      <c r="F346" s="27"/>
      <c r="G346" s="245"/>
      <c r="H346" s="246"/>
      <c r="I346" s="36"/>
      <c r="M346" s="6">
        <v>1.2452000000000001</v>
      </c>
    </row>
    <row r="347" spans="1:17" s="6" customFormat="1" ht="18.75" x14ac:dyDescent="0.25">
      <c r="A347" s="29" t="s">
        <v>373</v>
      </c>
      <c r="B347" s="84" t="s">
        <v>374</v>
      </c>
      <c r="C347" s="31"/>
      <c r="D347" s="43"/>
      <c r="E347" s="26"/>
      <c r="F347" s="27"/>
      <c r="G347" s="245"/>
      <c r="H347" s="246"/>
      <c r="I347" s="36"/>
      <c r="M347" s="6">
        <v>1.2452000000000001</v>
      </c>
    </row>
    <row r="348" spans="1:17" s="6" customFormat="1" ht="18.75" x14ac:dyDescent="0.25">
      <c r="A348" s="219" t="s">
        <v>375</v>
      </c>
      <c r="B348" s="191" t="s">
        <v>376</v>
      </c>
      <c r="C348" s="21" t="s">
        <v>22</v>
      </c>
      <c r="D348" s="45">
        <v>196.53</v>
      </c>
      <c r="E348" s="22">
        <v>26.29</v>
      </c>
      <c r="F348" s="24">
        <f>D348*E348</f>
        <v>5166.7736999999997</v>
      </c>
      <c r="G348" s="239" t="s">
        <v>1755</v>
      </c>
      <c r="H348" s="240"/>
      <c r="I348" s="241"/>
      <c r="J348" s="165"/>
      <c r="K348" s="165"/>
      <c r="L348" s="165"/>
      <c r="M348" s="6">
        <v>1.2452000000000001</v>
      </c>
      <c r="N348" s="165"/>
      <c r="O348" s="165"/>
      <c r="P348" s="165"/>
      <c r="Q348" s="165"/>
    </row>
    <row r="349" spans="1:17" s="6" customFormat="1" ht="48.75" customHeight="1" x14ac:dyDescent="0.25">
      <c r="A349" s="220"/>
      <c r="B349" s="221" t="s">
        <v>377</v>
      </c>
      <c r="C349" s="222"/>
      <c r="D349" s="228"/>
      <c r="E349" s="106"/>
      <c r="F349" s="223"/>
      <c r="G349" s="242"/>
      <c r="H349" s="243"/>
      <c r="I349" s="244"/>
      <c r="J349" s="165"/>
      <c r="K349" s="165"/>
      <c r="L349" s="165"/>
      <c r="M349" s="6">
        <v>1.2452000000000001</v>
      </c>
      <c r="N349" s="165"/>
      <c r="O349" s="165"/>
      <c r="P349" s="165"/>
      <c r="Q349" s="165"/>
    </row>
    <row r="350" spans="1:17" s="6" customFormat="1" ht="18.75" x14ac:dyDescent="0.25">
      <c r="A350" s="29"/>
      <c r="B350" s="33"/>
      <c r="C350" s="31"/>
      <c r="D350" s="43"/>
      <c r="E350" s="26"/>
      <c r="F350" s="27"/>
      <c r="G350" s="245"/>
      <c r="H350" s="246"/>
      <c r="I350" s="36"/>
      <c r="M350" s="6">
        <v>1.2452000000000001</v>
      </c>
    </row>
    <row r="351" spans="1:17" s="6" customFormat="1" ht="18.75" x14ac:dyDescent="0.25">
      <c r="A351" s="29" t="s">
        <v>378</v>
      </c>
      <c r="B351" s="33" t="s">
        <v>379</v>
      </c>
      <c r="C351" s="31" t="s">
        <v>22</v>
      </c>
      <c r="D351" s="43">
        <f>((L351/M351)/E351)</f>
        <v>0</v>
      </c>
      <c r="E351" s="26">
        <v>40.65</v>
      </c>
      <c r="F351" s="27">
        <f>D351*E351</f>
        <v>0</v>
      </c>
      <c r="G351" s="245"/>
      <c r="H351" s="246"/>
      <c r="I351" s="54"/>
      <c r="M351" s="6">
        <v>1.2452000000000001</v>
      </c>
    </row>
    <row r="352" spans="1:17" s="6" customFormat="1" ht="79.5" customHeight="1" x14ac:dyDescent="0.25">
      <c r="A352" s="29"/>
      <c r="B352" s="30" t="s">
        <v>380</v>
      </c>
      <c r="C352" s="31"/>
      <c r="D352" s="43"/>
      <c r="E352" s="26"/>
      <c r="F352" s="27"/>
      <c r="G352" s="245"/>
      <c r="H352" s="246"/>
      <c r="I352" s="36"/>
      <c r="M352" s="6">
        <v>1.2452000000000001</v>
      </c>
    </row>
    <row r="353" spans="1:13" s="6" customFormat="1" ht="18.75" x14ac:dyDescent="0.25">
      <c r="A353" s="29"/>
      <c r="B353" s="30"/>
      <c r="C353" s="31"/>
      <c r="D353" s="43"/>
      <c r="E353" s="26"/>
      <c r="F353" s="27"/>
      <c r="G353" s="245"/>
      <c r="H353" s="246"/>
      <c r="I353" s="36"/>
      <c r="M353" s="6">
        <v>1.2452000000000001</v>
      </c>
    </row>
    <row r="354" spans="1:13" s="6" customFormat="1" ht="18.75" x14ac:dyDescent="0.25">
      <c r="A354" s="29" t="s">
        <v>381</v>
      </c>
      <c r="B354" s="33" t="s">
        <v>382</v>
      </c>
      <c r="C354" s="31" t="s">
        <v>22</v>
      </c>
      <c r="D354" s="43">
        <f>((L354/M354)/E354)</f>
        <v>0</v>
      </c>
      <c r="E354" s="26">
        <v>50.36</v>
      </c>
      <c r="F354" s="27">
        <f>D354*E354</f>
        <v>0</v>
      </c>
      <c r="G354" s="245"/>
      <c r="H354" s="246"/>
      <c r="I354" s="54"/>
      <c r="M354" s="6">
        <v>1.2452000000000001</v>
      </c>
    </row>
    <row r="355" spans="1:13" s="7" customFormat="1" ht="78.75" x14ac:dyDescent="0.25">
      <c r="A355" s="47"/>
      <c r="B355" s="30" t="s">
        <v>383</v>
      </c>
      <c r="C355" s="31"/>
      <c r="D355" s="43"/>
      <c r="E355" s="26"/>
      <c r="F355" s="27"/>
      <c r="G355" s="245"/>
      <c r="H355" s="246"/>
      <c r="I355" s="32"/>
      <c r="M355" s="6">
        <v>1.2452000000000001</v>
      </c>
    </row>
    <row r="356" spans="1:13" s="7" customFormat="1" ht="18.75" x14ac:dyDescent="0.25">
      <c r="A356" s="47"/>
      <c r="B356" s="30"/>
      <c r="C356" s="31"/>
      <c r="D356" s="43"/>
      <c r="E356" s="26"/>
      <c r="F356" s="27"/>
      <c r="G356" s="245"/>
      <c r="H356" s="246"/>
      <c r="I356" s="32"/>
      <c r="M356" s="6">
        <v>1.2452000000000001</v>
      </c>
    </row>
    <row r="357" spans="1:13" s="6" customFormat="1" ht="18.75" x14ac:dyDescent="0.25">
      <c r="A357" s="29" t="s">
        <v>384</v>
      </c>
      <c r="B357" s="33" t="s">
        <v>385</v>
      </c>
      <c r="C357" s="31" t="s">
        <v>22</v>
      </c>
      <c r="D357" s="43">
        <f>((L357/M357)/E357)</f>
        <v>0</v>
      </c>
      <c r="E357" s="26">
        <v>44.48</v>
      </c>
      <c r="F357" s="27">
        <f>D357*E357</f>
        <v>0</v>
      </c>
      <c r="G357" s="245"/>
      <c r="H357" s="246"/>
      <c r="I357" s="54"/>
      <c r="M357" s="6">
        <v>1.2452000000000001</v>
      </c>
    </row>
    <row r="358" spans="1:13" s="6" customFormat="1" ht="110.25" x14ac:dyDescent="0.25">
      <c r="A358" s="29"/>
      <c r="B358" s="30" t="s">
        <v>386</v>
      </c>
      <c r="C358" s="31"/>
      <c r="D358" s="43"/>
      <c r="E358" s="26"/>
      <c r="F358" s="27"/>
      <c r="G358" s="245"/>
      <c r="H358" s="246"/>
      <c r="I358" s="36"/>
      <c r="M358" s="6">
        <v>1.2452000000000001</v>
      </c>
    </row>
    <row r="359" spans="1:13" s="6" customFormat="1" ht="18.75" x14ac:dyDescent="0.25">
      <c r="A359" s="29"/>
      <c r="B359" s="33"/>
      <c r="C359" s="31"/>
      <c r="D359" s="43"/>
      <c r="E359" s="26"/>
      <c r="F359" s="27"/>
      <c r="G359" s="245"/>
      <c r="H359" s="246"/>
      <c r="I359" s="36"/>
      <c r="M359" s="6">
        <v>1.2452000000000001</v>
      </c>
    </row>
    <row r="360" spans="1:13" s="6" customFormat="1" ht="31.5" x14ac:dyDescent="0.25">
      <c r="A360" s="29" t="s">
        <v>387</v>
      </c>
      <c r="B360" s="33" t="s">
        <v>388</v>
      </c>
      <c r="C360" s="31" t="s">
        <v>22</v>
      </c>
      <c r="D360" s="43">
        <f>((L360/M360)/E360)</f>
        <v>0</v>
      </c>
      <c r="E360" s="26">
        <v>12.19</v>
      </c>
      <c r="F360" s="27">
        <f>D360*E360</f>
        <v>0</v>
      </c>
      <c r="G360" s="245"/>
      <c r="H360" s="246"/>
      <c r="I360" s="54"/>
      <c r="M360" s="6">
        <v>1.2452000000000001</v>
      </c>
    </row>
    <row r="361" spans="1:13" s="6" customFormat="1" ht="47.25" x14ac:dyDescent="0.25">
      <c r="A361" s="29"/>
      <c r="B361" s="30" t="s">
        <v>389</v>
      </c>
      <c r="C361" s="31"/>
      <c r="D361" s="43"/>
      <c r="E361" s="26"/>
      <c r="F361" s="27"/>
      <c r="G361" s="245"/>
      <c r="H361" s="246"/>
      <c r="I361" s="36"/>
      <c r="M361" s="6">
        <v>1.2452000000000001</v>
      </c>
    </row>
    <row r="362" spans="1:13" s="6" customFormat="1" ht="18.75" x14ac:dyDescent="0.25">
      <c r="A362" s="29"/>
      <c r="B362" s="30"/>
      <c r="C362" s="31"/>
      <c r="D362" s="43"/>
      <c r="E362" s="26"/>
      <c r="F362" s="27"/>
      <c r="G362" s="245"/>
      <c r="H362" s="246"/>
      <c r="I362" s="36"/>
      <c r="M362" s="6">
        <v>1.2452000000000001</v>
      </c>
    </row>
    <row r="363" spans="1:13" s="6" customFormat="1" ht="18.75" x14ac:dyDescent="0.25">
      <c r="A363" s="29" t="s">
        <v>390</v>
      </c>
      <c r="B363" s="42" t="s">
        <v>391</v>
      </c>
      <c r="C363" s="31"/>
      <c r="D363" s="43"/>
      <c r="E363" s="26"/>
      <c r="F363" s="27"/>
      <c r="G363" s="245"/>
      <c r="H363" s="246"/>
      <c r="I363" s="36"/>
      <c r="M363" s="6">
        <v>1.2452000000000001</v>
      </c>
    </row>
    <row r="364" spans="1:13" s="6" customFormat="1" ht="122.25" customHeight="1" x14ac:dyDescent="0.25">
      <c r="A364" s="29"/>
      <c r="B364" s="30" t="s">
        <v>392</v>
      </c>
      <c r="C364" s="31"/>
      <c r="D364" s="43"/>
      <c r="E364" s="26"/>
      <c r="F364" s="27"/>
      <c r="G364" s="245"/>
      <c r="H364" s="246"/>
      <c r="I364" s="36"/>
      <c r="M364" s="6">
        <v>1.2452000000000001</v>
      </c>
    </row>
    <row r="365" spans="1:13" s="6" customFormat="1" ht="18.75" x14ac:dyDescent="0.25">
      <c r="A365" s="29"/>
      <c r="B365" s="30"/>
      <c r="C365" s="31"/>
      <c r="D365" s="43"/>
      <c r="E365" s="26"/>
      <c r="F365" s="27"/>
      <c r="G365" s="245"/>
      <c r="H365" s="246"/>
      <c r="I365" s="36"/>
      <c r="M365" s="6">
        <v>1.2452000000000001</v>
      </c>
    </row>
    <row r="366" spans="1:13" s="6" customFormat="1" ht="18.75" x14ac:dyDescent="0.25">
      <c r="A366" s="29" t="s">
        <v>393</v>
      </c>
      <c r="B366" s="33" t="s">
        <v>394</v>
      </c>
      <c r="C366" s="31" t="s">
        <v>22</v>
      </c>
      <c r="D366" s="43">
        <f>((L366/M366)/E366)</f>
        <v>0</v>
      </c>
      <c r="E366" s="26">
        <v>41.08</v>
      </c>
      <c r="F366" s="27">
        <f>D366*E366</f>
        <v>0</v>
      </c>
      <c r="G366" s="245"/>
      <c r="H366" s="246"/>
      <c r="I366" s="54"/>
      <c r="M366" s="6">
        <v>1.2452000000000001</v>
      </c>
    </row>
    <row r="367" spans="1:13" s="6" customFormat="1" ht="18.75" x14ac:dyDescent="0.25">
      <c r="A367" s="29"/>
      <c r="B367" s="33"/>
      <c r="C367" s="31"/>
      <c r="D367" s="43"/>
      <c r="E367" s="26"/>
      <c r="F367" s="27"/>
      <c r="G367" s="245"/>
      <c r="H367" s="246"/>
      <c r="I367" s="36"/>
      <c r="M367" s="6">
        <v>1.2452000000000001</v>
      </c>
    </row>
    <row r="368" spans="1:13" s="6" customFormat="1" ht="18.75" x14ac:dyDescent="0.25">
      <c r="A368" s="29" t="s">
        <v>395</v>
      </c>
      <c r="B368" s="33" t="s">
        <v>396</v>
      </c>
      <c r="C368" s="31" t="s">
        <v>22</v>
      </c>
      <c r="D368" s="43">
        <f>((L368/M368)/E368)</f>
        <v>0</v>
      </c>
      <c r="E368" s="26">
        <v>34.299999999999997</v>
      </c>
      <c r="F368" s="27">
        <f>D368*E368</f>
        <v>0</v>
      </c>
      <c r="G368" s="245"/>
      <c r="H368" s="246"/>
      <c r="I368" s="54"/>
      <c r="M368" s="6">
        <v>1.2452000000000001</v>
      </c>
    </row>
    <row r="369" spans="1:13" s="6" customFormat="1" ht="18.75" x14ac:dyDescent="0.25">
      <c r="A369" s="29"/>
      <c r="B369" s="33"/>
      <c r="C369" s="31"/>
      <c r="D369" s="43"/>
      <c r="E369" s="26"/>
      <c r="F369" s="27"/>
      <c r="G369" s="245"/>
      <c r="H369" s="246"/>
      <c r="I369" s="36"/>
      <c r="M369" s="6">
        <v>1.2452000000000001</v>
      </c>
    </row>
    <row r="370" spans="1:13" s="6" customFormat="1" ht="18.75" x14ac:dyDescent="0.25">
      <c r="A370" s="29" t="s">
        <v>397</v>
      </c>
      <c r="B370" s="33" t="s">
        <v>398</v>
      </c>
      <c r="C370" s="31" t="s">
        <v>22</v>
      </c>
      <c r="D370" s="43">
        <f>((L370/M370)/E370)</f>
        <v>0</v>
      </c>
      <c r="E370" s="26">
        <v>23.72</v>
      </c>
      <c r="F370" s="27">
        <f>D370*E370</f>
        <v>0</v>
      </c>
      <c r="G370" s="245"/>
      <c r="H370" s="246"/>
      <c r="I370" s="54"/>
      <c r="M370" s="6">
        <v>1.2452000000000001</v>
      </c>
    </row>
    <row r="371" spans="1:13" s="6" customFormat="1" ht="18.75" x14ac:dyDescent="0.25">
      <c r="A371" s="29"/>
      <c r="B371" s="33"/>
      <c r="C371" s="31"/>
      <c r="D371" s="43"/>
      <c r="E371" s="26"/>
      <c r="F371" s="27"/>
      <c r="G371" s="245"/>
      <c r="H371" s="246"/>
      <c r="I371" s="36"/>
      <c r="M371" s="6">
        <v>1.2452000000000001</v>
      </c>
    </row>
    <row r="372" spans="1:13" s="6" customFormat="1" ht="18.75" x14ac:dyDescent="0.25">
      <c r="A372" s="29" t="s">
        <v>399</v>
      </c>
      <c r="B372" s="33" t="s">
        <v>400</v>
      </c>
      <c r="C372" s="31" t="s">
        <v>22</v>
      </c>
      <c r="D372" s="43">
        <f>((L372/M372)/E372)</f>
        <v>0</v>
      </c>
      <c r="E372" s="26">
        <v>12.16</v>
      </c>
      <c r="F372" s="27">
        <f>D372*E372</f>
        <v>0</v>
      </c>
      <c r="G372" s="245"/>
      <c r="H372" s="246"/>
      <c r="I372" s="54"/>
      <c r="M372" s="6">
        <v>1.2452000000000001</v>
      </c>
    </row>
    <row r="373" spans="1:13" s="6" customFormat="1" ht="18.75" x14ac:dyDescent="0.25">
      <c r="A373" s="29"/>
      <c r="B373" s="33"/>
      <c r="C373" s="31"/>
      <c r="D373" s="43"/>
      <c r="E373" s="26"/>
      <c r="F373" s="27"/>
      <c r="G373" s="245"/>
      <c r="H373" s="246"/>
      <c r="I373" s="36"/>
      <c r="M373" s="6">
        <v>1.2452000000000001</v>
      </c>
    </row>
    <row r="374" spans="1:13" s="6" customFormat="1" ht="18.75" x14ac:dyDescent="0.25">
      <c r="A374" s="29" t="s">
        <v>401</v>
      </c>
      <c r="B374" s="33" t="s">
        <v>402</v>
      </c>
      <c r="C374" s="31" t="s">
        <v>22</v>
      </c>
      <c r="D374" s="43">
        <f>((L374/M374)/E374)</f>
        <v>0</v>
      </c>
      <c r="E374" s="26">
        <v>9.1999999999999993</v>
      </c>
      <c r="F374" s="27">
        <f>D374*E374</f>
        <v>0</v>
      </c>
      <c r="G374" s="245"/>
      <c r="H374" s="246"/>
      <c r="I374" s="54"/>
      <c r="M374" s="6">
        <v>1.2452000000000001</v>
      </c>
    </row>
    <row r="375" spans="1:13" s="6" customFormat="1" ht="18.75" x14ac:dyDescent="0.25">
      <c r="A375" s="29"/>
      <c r="B375" s="33"/>
      <c r="C375" s="31"/>
      <c r="D375" s="43"/>
      <c r="E375" s="26"/>
      <c r="F375" s="27"/>
      <c r="G375" s="245"/>
      <c r="H375" s="246"/>
      <c r="I375" s="36"/>
      <c r="M375" s="6">
        <v>1.2452000000000001</v>
      </c>
    </row>
    <row r="376" spans="1:13" s="6" customFormat="1" ht="18.75" x14ac:dyDescent="0.25">
      <c r="A376" s="29" t="s">
        <v>403</v>
      </c>
      <c r="B376" s="42" t="s">
        <v>404</v>
      </c>
      <c r="C376" s="31"/>
      <c r="D376" s="43"/>
      <c r="E376" s="26"/>
      <c r="F376" s="27"/>
      <c r="G376" s="245"/>
      <c r="H376" s="246"/>
      <c r="I376" s="36"/>
      <c r="M376" s="6">
        <v>1.2452000000000001</v>
      </c>
    </row>
    <row r="377" spans="1:13" s="6" customFormat="1" ht="67.5" customHeight="1" x14ac:dyDescent="0.25">
      <c r="A377" s="29"/>
      <c r="B377" s="30" t="s">
        <v>405</v>
      </c>
      <c r="C377" s="31"/>
      <c r="D377" s="43"/>
      <c r="E377" s="26"/>
      <c r="F377" s="27"/>
      <c r="G377" s="245"/>
      <c r="H377" s="246"/>
      <c r="I377" s="36"/>
      <c r="M377" s="6">
        <v>1.2452000000000001</v>
      </c>
    </row>
    <row r="378" spans="1:13" s="6" customFormat="1" ht="18.75" x14ac:dyDescent="0.25">
      <c r="A378" s="29"/>
      <c r="B378" s="30"/>
      <c r="C378" s="31"/>
      <c r="D378" s="43"/>
      <c r="E378" s="26"/>
      <c r="F378" s="27"/>
      <c r="G378" s="245"/>
      <c r="H378" s="246"/>
      <c r="I378" s="36"/>
      <c r="M378" s="6">
        <v>1.2452000000000001</v>
      </c>
    </row>
    <row r="379" spans="1:13" s="6" customFormat="1" ht="18.75" x14ac:dyDescent="0.25">
      <c r="A379" s="29" t="s">
        <v>406</v>
      </c>
      <c r="B379" s="33" t="s">
        <v>407</v>
      </c>
      <c r="C379" s="31" t="s">
        <v>22</v>
      </c>
      <c r="D379" s="43">
        <f>((L379/M379)/E379)</f>
        <v>0</v>
      </c>
      <c r="E379" s="26">
        <v>52.5</v>
      </c>
      <c r="F379" s="27">
        <f>D379*E379</f>
        <v>0</v>
      </c>
      <c r="G379" s="245"/>
      <c r="H379" s="246"/>
      <c r="I379" s="54"/>
      <c r="M379" s="6">
        <v>1.2452000000000001</v>
      </c>
    </row>
    <row r="380" spans="1:13" s="6" customFormat="1" ht="18.75" x14ac:dyDescent="0.25">
      <c r="A380" s="29"/>
      <c r="B380" s="30"/>
      <c r="C380" s="31"/>
      <c r="D380" s="43"/>
      <c r="E380" s="26"/>
      <c r="F380" s="27"/>
      <c r="G380" s="245"/>
      <c r="H380" s="246"/>
      <c r="I380" s="54"/>
      <c r="M380" s="6">
        <v>1.2452000000000001</v>
      </c>
    </row>
    <row r="381" spans="1:13" s="6" customFormat="1" ht="18.75" x14ac:dyDescent="0.25">
      <c r="A381" s="29" t="s">
        <v>408</v>
      </c>
      <c r="B381" s="33" t="s">
        <v>409</v>
      </c>
      <c r="C381" s="31" t="s">
        <v>22</v>
      </c>
      <c r="D381" s="43">
        <f>((L381/M381)/E381)</f>
        <v>0</v>
      </c>
      <c r="E381" s="26">
        <v>67.62</v>
      </c>
      <c r="F381" s="27">
        <f>D381*E381</f>
        <v>0</v>
      </c>
      <c r="G381" s="245"/>
      <c r="H381" s="246"/>
      <c r="I381" s="54"/>
      <c r="M381" s="6">
        <v>1.2452000000000001</v>
      </c>
    </row>
    <row r="382" spans="1:13" s="6" customFormat="1" ht="18.75" x14ac:dyDescent="0.25">
      <c r="A382" s="29"/>
      <c r="B382" s="33"/>
      <c r="C382" s="31"/>
      <c r="D382" s="43"/>
      <c r="E382" s="26"/>
      <c r="F382" s="27"/>
      <c r="G382" s="178"/>
      <c r="H382" s="28"/>
      <c r="I382" s="36"/>
      <c r="M382" s="6">
        <v>1.2452000000000001</v>
      </c>
    </row>
    <row r="383" spans="1:13" s="6" customFormat="1" ht="18.75" x14ac:dyDescent="0.25">
      <c r="A383" s="29" t="s">
        <v>410</v>
      </c>
      <c r="B383" s="33" t="s">
        <v>411</v>
      </c>
      <c r="C383" s="31" t="s">
        <v>22</v>
      </c>
      <c r="D383" s="43">
        <v>288.83999999999997</v>
      </c>
      <c r="E383" s="26">
        <v>69.650000000000006</v>
      </c>
      <c r="F383" s="27">
        <f>D383*E383</f>
        <v>20117.705999999998</v>
      </c>
      <c r="G383" s="245"/>
      <c r="H383" s="246"/>
      <c r="I383" s="54"/>
      <c r="L383" s="6">
        <v>23067.23</v>
      </c>
      <c r="M383" s="6">
        <v>1.2452000000000001</v>
      </c>
    </row>
    <row r="384" spans="1:13" s="6" customFormat="1" ht="18.75" x14ac:dyDescent="0.25">
      <c r="A384" s="29"/>
      <c r="B384" s="30"/>
      <c r="C384" s="31"/>
      <c r="D384" s="43"/>
      <c r="E384" s="26"/>
      <c r="F384" s="27"/>
      <c r="G384" s="178"/>
      <c r="H384" s="28"/>
      <c r="I384" s="36"/>
      <c r="M384" s="6">
        <v>1.2452000000000001</v>
      </c>
    </row>
    <row r="385" spans="1:13" s="6" customFormat="1" ht="18.75" x14ac:dyDescent="0.25">
      <c r="A385" s="29" t="s">
        <v>412</v>
      </c>
      <c r="B385" s="33" t="s">
        <v>413</v>
      </c>
      <c r="C385" s="31" t="s">
        <v>22</v>
      </c>
      <c r="D385" s="43">
        <v>385.22</v>
      </c>
      <c r="E385" s="26">
        <v>30.81</v>
      </c>
      <c r="F385" s="27">
        <f>D385*E385</f>
        <v>11868.628200000001</v>
      </c>
      <c r="G385" s="245"/>
      <c r="H385" s="246"/>
      <c r="I385" s="54"/>
      <c r="L385" s="6">
        <v>13608.43</v>
      </c>
      <c r="M385" s="6">
        <v>1.2452000000000001</v>
      </c>
    </row>
    <row r="386" spans="1:13" s="6" customFormat="1" ht="18.75" customHeight="1" x14ac:dyDescent="0.25">
      <c r="A386" s="29"/>
      <c r="B386" s="33"/>
      <c r="C386" s="31"/>
      <c r="D386" s="43"/>
      <c r="E386" s="26"/>
      <c r="F386" s="27"/>
      <c r="G386" s="245"/>
      <c r="H386" s="246"/>
      <c r="I386" s="36"/>
      <c r="M386" s="6">
        <v>1.2452000000000001</v>
      </c>
    </row>
    <row r="387" spans="1:13" s="6" customFormat="1" ht="18.75" customHeight="1" x14ac:dyDescent="0.25">
      <c r="A387" s="29" t="s">
        <v>414</v>
      </c>
      <c r="B387" s="33" t="s">
        <v>415</v>
      </c>
      <c r="C387" s="31" t="s">
        <v>22</v>
      </c>
      <c r="D387" s="43">
        <f>((L387/M387)/E387)</f>
        <v>0</v>
      </c>
      <c r="E387" s="26">
        <v>34.369999999999997</v>
      </c>
      <c r="F387" s="27">
        <f>D387*E387</f>
        <v>0</v>
      </c>
      <c r="G387" s="245"/>
      <c r="H387" s="246"/>
      <c r="I387" s="54"/>
      <c r="M387" s="6">
        <v>1.2452000000000001</v>
      </c>
    </row>
    <row r="388" spans="1:13" s="6" customFormat="1" ht="18.75" customHeight="1" x14ac:dyDescent="0.25">
      <c r="A388" s="29"/>
      <c r="B388" s="33"/>
      <c r="C388" s="31"/>
      <c r="D388" s="43"/>
      <c r="E388" s="26"/>
      <c r="F388" s="27"/>
      <c r="G388" s="245"/>
      <c r="H388" s="246"/>
      <c r="I388" s="36"/>
      <c r="M388" s="6">
        <v>1.2452000000000001</v>
      </c>
    </row>
    <row r="389" spans="1:13" s="6" customFormat="1" ht="18.75" customHeight="1" x14ac:dyDescent="0.25">
      <c r="A389" s="29" t="s">
        <v>416</v>
      </c>
      <c r="B389" s="33" t="s">
        <v>417</v>
      </c>
      <c r="C389" s="31" t="s">
        <v>22</v>
      </c>
      <c r="D389" s="43">
        <f>((L389/M389)/E389)</f>
        <v>0</v>
      </c>
      <c r="E389" s="26">
        <v>41.94</v>
      </c>
      <c r="F389" s="27">
        <f>D389*E389</f>
        <v>0</v>
      </c>
      <c r="G389" s="245"/>
      <c r="H389" s="246"/>
      <c r="I389" s="54"/>
      <c r="M389" s="6">
        <v>1.2452000000000001</v>
      </c>
    </row>
    <row r="390" spans="1:13" s="6" customFormat="1" ht="18.75" customHeight="1" x14ac:dyDescent="0.25">
      <c r="A390" s="29"/>
      <c r="B390" s="30"/>
      <c r="C390" s="31"/>
      <c r="D390" s="43"/>
      <c r="E390" s="26"/>
      <c r="F390" s="27"/>
      <c r="G390" s="245"/>
      <c r="H390" s="246"/>
      <c r="I390" s="36"/>
      <c r="M390" s="6">
        <v>1.2452000000000001</v>
      </c>
    </row>
    <row r="391" spans="1:13" s="6" customFormat="1" ht="18.75" x14ac:dyDescent="0.25">
      <c r="A391" s="29" t="s">
        <v>418</v>
      </c>
      <c r="B391" s="42" t="s">
        <v>419</v>
      </c>
      <c r="C391" s="31"/>
      <c r="D391" s="43"/>
      <c r="E391" s="26"/>
      <c r="F391" s="27"/>
      <c r="G391" s="245"/>
      <c r="H391" s="246"/>
      <c r="I391" s="36"/>
      <c r="M391" s="6">
        <v>1.2452000000000001</v>
      </c>
    </row>
    <row r="392" spans="1:13" s="6" customFormat="1" ht="66.75" customHeight="1" x14ac:dyDescent="0.25">
      <c r="A392" s="29"/>
      <c r="B392" s="30" t="s">
        <v>420</v>
      </c>
      <c r="C392" s="31"/>
      <c r="D392" s="43"/>
      <c r="E392" s="26"/>
      <c r="F392" s="27"/>
      <c r="G392" s="245"/>
      <c r="H392" s="246"/>
      <c r="I392" s="36"/>
      <c r="M392" s="6">
        <v>1.2452000000000001</v>
      </c>
    </row>
    <row r="393" spans="1:13" s="6" customFormat="1" ht="18.75" x14ac:dyDescent="0.25">
      <c r="A393" s="29"/>
      <c r="B393" s="30"/>
      <c r="C393" s="31"/>
      <c r="D393" s="43"/>
      <c r="E393" s="26"/>
      <c r="F393" s="27"/>
      <c r="G393" s="245"/>
      <c r="H393" s="246"/>
      <c r="I393" s="36"/>
      <c r="M393" s="6">
        <v>1.2452000000000001</v>
      </c>
    </row>
    <row r="394" spans="1:13" s="6" customFormat="1" ht="31.5" x14ac:dyDescent="0.25">
      <c r="A394" s="29" t="s">
        <v>421</v>
      </c>
      <c r="B394" s="33" t="s">
        <v>422</v>
      </c>
      <c r="C394" s="31" t="s">
        <v>22</v>
      </c>
      <c r="D394" s="43">
        <f>((L394/M394)/E394)</f>
        <v>0</v>
      </c>
      <c r="E394" s="26">
        <v>81.599999999999994</v>
      </c>
      <c r="F394" s="27">
        <f>D394*E394</f>
        <v>0</v>
      </c>
      <c r="G394" s="245"/>
      <c r="H394" s="246"/>
      <c r="I394" s="54"/>
      <c r="M394" s="6">
        <v>1.2452000000000001</v>
      </c>
    </row>
    <row r="395" spans="1:13" s="6" customFormat="1" ht="18.75" x14ac:dyDescent="0.25">
      <c r="A395" s="29"/>
      <c r="B395" s="30"/>
      <c r="C395" s="31"/>
      <c r="D395" s="43"/>
      <c r="E395" s="26"/>
      <c r="F395" s="27"/>
      <c r="G395" s="245"/>
      <c r="H395" s="246"/>
      <c r="I395" s="36"/>
      <c r="M395" s="6">
        <v>1.2452000000000001</v>
      </c>
    </row>
    <row r="396" spans="1:13" s="6" customFormat="1" ht="31.5" x14ac:dyDescent="0.25">
      <c r="A396" s="29" t="s">
        <v>423</v>
      </c>
      <c r="B396" s="33" t="s">
        <v>424</v>
      </c>
      <c r="C396" s="31" t="s">
        <v>22</v>
      </c>
      <c r="D396" s="43">
        <f>((L396/M396)/E396)</f>
        <v>0</v>
      </c>
      <c r="E396" s="26">
        <v>88.09</v>
      </c>
      <c r="F396" s="27">
        <f>D396*E396</f>
        <v>0</v>
      </c>
      <c r="G396" s="245"/>
      <c r="H396" s="246"/>
      <c r="I396" s="54"/>
      <c r="M396" s="6">
        <v>1.2452000000000001</v>
      </c>
    </row>
    <row r="397" spans="1:13" s="7" customFormat="1" ht="18.75" x14ac:dyDescent="0.25">
      <c r="A397" s="29"/>
      <c r="B397" s="30"/>
      <c r="C397" s="31"/>
      <c r="D397" s="43"/>
      <c r="E397" s="26"/>
      <c r="F397" s="27"/>
      <c r="G397" s="245"/>
      <c r="H397" s="246"/>
      <c r="I397" s="32"/>
      <c r="M397" s="6">
        <v>1.2452000000000001</v>
      </c>
    </row>
    <row r="398" spans="1:13" s="7" customFormat="1" ht="18.75" x14ac:dyDescent="0.25">
      <c r="A398" s="29" t="s">
        <v>425</v>
      </c>
      <c r="B398" s="33" t="s">
        <v>426</v>
      </c>
      <c r="C398" s="31" t="s">
        <v>22</v>
      </c>
      <c r="D398" s="43">
        <f>((L398/M398)/E398)</f>
        <v>0</v>
      </c>
      <c r="E398" s="26">
        <v>36.49</v>
      </c>
      <c r="F398" s="27">
        <f>D398*E398</f>
        <v>0</v>
      </c>
      <c r="G398" s="245"/>
      <c r="H398" s="246"/>
      <c r="I398" s="54"/>
      <c r="M398" s="6">
        <v>1.2452000000000001</v>
      </c>
    </row>
    <row r="399" spans="1:13" s="7" customFormat="1" ht="47.25" x14ac:dyDescent="0.25">
      <c r="A399" s="29"/>
      <c r="B399" s="30" t="s">
        <v>427</v>
      </c>
      <c r="C399" s="31"/>
      <c r="D399" s="43"/>
      <c r="E399" s="26"/>
      <c r="F399" s="27"/>
      <c r="G399" s="245"/>
      <c r="H399" s="246"/>
      <c r="I399" s="32"/>
      <c r="M399" s="6">
        <v>1.2452000000000001</v>
      </c>
    </row>
    <row r="400" spans="1:13" s="7" customFormat="1" ht="18.75" x14ac:dyDescent="0.25">
      <c r="A400" s="29"/>
      <c r="B400" s="30"/>
      <c r="C400" s="31"/>
      <c r="D400" s="43"/>
      <c r="E400" s="26"/>
      <c r="F400" s="27"/>
      <c r="G400" s="245"/>
      <c r="H400" s="246"/>
      <c r="I400" s="32"/>
      <c r="M400" s="6">
        <v>1.2452000000000001</v>
      </c>
    </row>
    <row r="401" spans="1:13" s="6" customFormat="1" ht="18.75" x14ac:dyDescent="0.25">
      <c r="A401" s="29" t="s">
        <v>428</v>
      </c>
      <c r="B401" s="33" t="s">
        <v>429</v>
      </c>
      <c r="C401" s="31"/>
      <c r="D401" s="43"/>
      <c r="E401" s="26"/>
      <c r="F401" s="27"/>
      <c r="G401" s="245"/>
      <c r="H401" s="246"/>
      <c r="I401" s="36"/>
      <c r="M401" s="6">
        <v>1.2452000000000001</v>
      </c>
    </row>
    <row r="402" spans="1:13" s="6" customFormat="1" ht="189" customHeight="1" x14ac:dyDescent="0.25">
      <c r="A402" s="29"/>
      <c r="B402" s="30" t="s">
        <v>430</v>
      </c>
      <c r="C402" s="31"/>
      <c r="D402" s="43"/>
      <c r="E402" s="26"/>
      <c r="F402" s="27"/>
      <c r="G402" s="245"/>
      <c r="H402" s="246"/>
      <c r="I402" s="36"/>
      <c r="M402" s="6">
        <v>1.2452000000000001</v>
      </c>
    </row>
    <row r="403" spans="1:13" s="6" customFormat="1" ht="18.75" x14ac:dyDescent="0.25">
      <c r="A403" s="29"/>
      <c r="B403" s="33"/>
      <c r="C403" s="31"/>
      <c r="D403" s="43"/>
      <c r="E403" s="26"/>
      <c r="F403" s="27"/>
      <c r="G403" s="245"/>
      <c r="H403" s="246"/>
      <c r="I403" s="36"/>
      <c r="M403" s="6">
        <v>1.2452000000000001</v>
      </c>
    </row>
    <row r="404" spans="1:13" s="6" customFormat="1" ht="21" x14ac:dyDescent="0.25">
      <c r="A404" s="29" t="s">
        <v>431</v>
      </c>
      <c r="B404" s="33" t="s">
        <v>432</v>
      </c>
      <c r="C404" s="31" t="s">
        <v>29</v>
      </c>
      <c r="D404" s="43">
        <f>((L404/M404)/E404)</f>
        <v>0</v>
      </c>
      <c r="E404" s="26">
        <v>220.32</v>
      </c>
      <c r="F404" s="27">
        <f>D404*E404</f>
        <v>0</v>
      </c>
      <c r="G404" s="245"/>
      <c r="H404" s="246"/>
      <c r="I404" s="54"/>
      <c r="M404" s="6">
        <v>1.2452000000000001</v>
      </c>
    </row>
    <row r="405" spans="1:13" s="6" customFormat="1" ht="18.75" x14ac:dyDescent="0.25">
      <c r="A405" s="29"/>
      <c r="B405" s="30"/>
      <c r="C405" s="31"/>
      <c r="D405" s="43"/>
      <c r="E405" s="26"/>
      <c r="F405" s="27"/>
      <c r="G405" s="245"/>
      <c r="H405" s="246"/>
      <c r="I405" s="36"/>
      <c r="M405" s="6">
        <v>1.2452000000000001</v>
      </c>
    </row>
    <row r="406" spans="1:13" s="6" customFormat="1" ht="21" x14ac:dyDescent="0.25">
      <c r="A406" s="29" t="s">
        <v>433</v>
      </c>
      <c r="B406" s="33" t="s">
        <v>434</v>
      </c>
      <c r="C406" s="31" t="s">
        <v>29</v>
      </c>
      <c r="D406" s="43">
        <f>((L406/M406)/E406)</f>
        <v>0</v>
      </c>
      <c r="E406" s="26">
        <v>315.73</v>
      </c>
      <c r="F406" s="27">
        <f>D406*E406</f>
        <v>0</v>
      </c>
      <c r="G406" s="245"/>
      <c r="H406" s="246"/>
      <c r="I406" s="54"/>
      <c r="M406" s="6">
        <v>1.2452000000000001</v>
      </c>
    </row>
    <row r="407" spans="1:13" s="6" customFormat="1" ht="18.75" x14ac:dyDescent="0.25">
      <c r="A407" s="29"/>
      <c r="B407" s="30"/>
      <c r="C407" s="31"/>
      <c r="D407" s="43"/>
      <c r="E407" s="26"/>
      <c r="F407" s="27"/>
      <c r="G407" s="245"/>
      <c r="H407" s="246"/>
      <c r="I407" s="36"/>
      <c r="M407" s="6">
        <v>1.2452000000000001</v>
      </c>
    </row>
    <row r="408" spans="1:13" s="6" customFormat="1" ht="18.75" x14ac:dyDescent="0.25">
      <c r="A408" s="29" t="s">
        <v>435</v>
      </c>
      <c r="B408" s="33" t="s">
        <v>436</v>
      </c>
      <c r="C408" s="31" t="s">
        <v>18</v>
      </c>
      <c r="D408" s="43">
        <f>((L408/M408)/E408)</f>
        <v>0</v>
      </c>
      <c r="E408" s="26">
        <v>415.77</v>
      </c>
      <c r="F408" s="27">
        <f>D408*E408</f>
        <v>0</v>
      </c>
      <c r="G408" s="245"/>
      <c r="H408" s="246"/>
      <c r="I408" s="54"/>
      <c r="M408" s="6">
        <v>1.2452000000000001</v>
      </c>
    </row>
    <row r="409" spans="1:13" s="6" customFormat="1" ht="18.75" x14ac:dyDescent="0.25">
      <c r="A409" s="29"/>
      <c r="B409" s="30"/>
      <c r="C409" s="31"/>
      <c r="D409" s="43"/>
      <c r="E409" s="26"/>
      <c r="F409" s="27"/>
      <c r="G409" s="245"/>
      <c r="H409" s="246"/>
      <c r="I409" s="36"/>
      <c r="M409" s="6">
        <v>1.2452000000000001</v>
      </c>
    </row>
    <row r="410" spans="1:13" s="6" customFormat="1" ht="18.75" x14ac:dyDescent="0.25">
      <c r="A410" s="29" t="s">
        <v>437</v>
      </c>
      <c r="B410" s="33" t="s">
        <v>438</v>
      </c>
      <c r="C410" s="31" t="s">
        <v>18</v>
      </c>
      <c r="D410" s="43">
        <f>((L410/M410)/E410)</f>
        <v>0</v>
      </c>
      <c r="E410" s="26">
        <v>160.80000000000001</v>
      </c>
      <c r="F410" s="27">
        <f>D410*E410</f>
        <v>0</v>
      </c>
      <c r="G410" s="245"/>
      <c r="H410" s="246"/>
      <c r="I410" s="54"/>
      <c r="M410" s="6">
        <v>1.2452000000000001</v>
      </c>
    </row>
    <row r="411" spans="1:13" s="6" customFormat="1" ht="181.5" customHeight="1" x14ac:dyDescent="0.25">
      <c r="A411" s="29"/>
      <c r="B411" s="30" t="s">
        <v>439</v>
      </c>
      <c r="C411" s="31"/>
      <c r="D411" s="43"/>
      <c r="E411" s="26"/>
      <c r="F411" s="27"/>
      <c r="G411" s="245"/>
      <c r="H411" s="246"/>
      <c r="I411" s="36"/>
      <c r="M411" s="6">
        <v>1.2452000000000001</v>
      </c>
    </row>
    <row r="412" spans="1:13" s="6" customFormat="1" ht="18.75" x14ac:dyDescent="0.25">
      <c r="A412" s="29"/>
      <c r="B412" s="30"/>
      <c r="C412" s="31"/>
      <c r="D412" s="43"/>
      <c r="E412" s="26"/>
      <c r="F412" s="27"/>
      <c r="G412" s="245"/>
      <c r="H412" s="246"/>
      <c r="I412" s="36"/>
      <c r="M412" s="6">
        <v>1.2452000000000001</v>
      </c>
    </row>
    <row r="413" spans="1:13" s="6" customFormat="1" ht="31.5" x14ac:dyDescent="0.25">
      <c r="A413" s="29" t="s">
        <v>440</v>
      </c>
      <c r="B413" s="39" t="s">
        <v>441</v>
      </c>
      <c r="C413" s="31" t="s">
        <v>29</v>
      </c>
      <c r="D413" s="43">
        <f>((L413/M413)/E413)</f>
        <v>0</v>
      </c>
      <c r="E413" s="26">
        <v>57.15</v>
      </c>
      <c r="F413" s="27">
        <f>D413*E413</f>
        <v>0</v>
      </c>
      <c r="G413" s="245"/>
      <c r="H413" s="246"/>
      <c r="I413" s="54"/>
      <c r="M413" s="6">
        <v>1.2452000000000001</v>
      </c>
    </row>
    <row r="414" spans="1:13" s="6" customFormat="1" ht="228.75" customHeight="1" x14ac:dyDescent="0.25">
      <c r="A414" s="29"/>
      <c r="B414" s="41" t="s">
        <v>442</v>
      </c>
      <c r="C414" s="31"/>
      <c r="D414" s="43"/>
      <c r="E414" s="26"/>
      <c r="F414" s="27"/>
      <c r="G414" s="245"/>
      <c r="H414" s="246"/>
      <c r="I414" s="36"/>
      <c r="M414" s="6">
        <v>1.2452000000000001</v>
      </c>
    </row>
    <row r="415" spans="1:13" s="6" customFormat="1" ht="18.75" x14ac:dyDescent="0.25">
      <c r="A415" s="29"/>
      <c r="B415" s="30"/>
      <c r="C415" s="31"/>
      <c r="D415" s="43"/>
      <c r="E415" s="26"/>
      <c r="F415" s="27"/>
      <c r="G415" s="245"/>
      <c r="H415" s="246"/>
      <c r="I415" s="36"/>
      <c r="M415" s="6">
        <v>1.2452000000000001</v>
      </c>
    </row>
    <row r="416" spans="1:13" s="6" customFormat="1" ht="31.5" x14ac:dyDescent="0.25">
      <c r="A416" s="29" t="s">
        <v>443</v>
      </c>
      <c r="B416" s="33" t="s">
        <v>444</v>
      </c>
      <c r="C416" s="31" t="s">
        <v>18</v>
      </c>
      <c r="D416" s="43">
        <f>((L416/M416)/E416)</f>
        <v>0</v>
      </c>
      <c r="E416" s="26">
        <v>73.06</v>
      </c>
      <c r="F416" s="27">
        <f>D416*E416</f>
        <v>0</v>
      </c>
      <c r="G416" s="245"/>
      <c r="H416" s="246"/>
      <c r="I416" s="54"/>
      <c r="M416" s="6">
        <v>1.2452000000000001</v>
      </c>
    </row>
    <row r="417" spans="1:13" s="6" customFormat="1" ht="216.75" customHeight="1" x14ac:dyDescent="0.25">
      <c r="A417" s="29"/>
      <c r="B417" s="30" t="s">
        <v>445</v>
      </c>
      <c r="C417" s="31"/>
      <c r="D417" s="43"/>
      <c r="E417" s="26"/>
      <c r="F417" s="27"/>
      <c r="G417" s="245"/>
      <c r="H417" s="246"/>
      <c r="I417" s="36"/>
      <c r="M417" s="6">
        <v>1.2452000000000001</v>
      </c>
    </row>
    <row r="418" spans="1:13" s="6" customFormat="1" ht="18.75" x14ac:dyDescent="0.25">
      <c r="A418" s="29"/>
      <c r="B418" s="30"/>
      <c r="C418" s="31"/>
      <c r="D418" s="43"/>
      <c r="E418" s="26"/>
      <c r="F418" s="27"/>
      <c r="G418" s="245"/>
      <c r="H418" s="246"/>
      <c r="I418" s="36"/>
      <c r="M418" s="6">
        <v>1.2452000000000001</v>
      </c>
    </row>
    <row r="419" spans="1:13" s="6" customFormat="1" ht="18.75" x14ac:dyDescent="0.25">
      <c r="A419" s="29" t="s">
        <v>446</v>
      </c>
      <c r="B419" s="33" t="s">
        <v>447</v>
      </c>
      <c r="C419" s="31" t="s">
        <v>18</v>
      </c>
      <c r="D419" s="43">
        <f>((L419/M419)/E419)</f>
        <v>0</v>
      </c>
      <c r="E419" s="26">
        <v>23.9</v>
      </c>
      <c r="F419" s="27">
        <f>D419*E419</f>
        <v>0</v>
      </c>
      <c r="G419" s="245"/>
      <c r="H419" s="246"/>
      <c r="I419" s="54"/>
      <c r="M419" s="6">
        <v>1.2452000000000001</v>
      </c>
    </row>
    <row r="420" spans="1:13" s="6" customFormat="1" ht="173.25" x14ac:dyDescent="0.25">
      <c r="A420" s="29"/>
      <c r="B420" s="30" t="s">
        <v>448</v>
      </c>
      <c r="C420" s="31"/>
      <c r="D420" s="43"/>
      <c r="E420" s="26"/>
      <c r="F420" s="27"/>
      <c r="G420" s="245"/>
      <c r="H420" s="246"/>
      <c r="I420" s="36"/>
      <c r="M420" s="6">
        <v>1.2452000000000001</v>
      </c>
    </row>
    <row r="421" spans="1:13" s="6" customFormat="1" ht="18.75" x14ac:dyDescent="0.25">
      <c r="A421" s="29"/>
      <c r="B421" s="30"/>
      <c r="C421" s="31"/>
      <c r="D421" s="43"/>
      <c r="E421" s="26"/>
      <c r="F421" s="27"/>
      <c r="G421" s="245"/>
      <c r="H421" s="246"/>
      <c r="I421" s="36"/>
      <c r="M421" s="6">
        <v>1.2452000000000001</v>
      </c>
    </row>
    <row r="422" spans="1:13" s="6" customFormat="1" ht="31.5" x14ac:dyDescent="0.25">
      <c r="A422" s="29" t="s">
        <v>449</v>
      </c>
      <c r="B422" s="33" t="s">
        <v>450</v>
      </c>
      <c r="C422" s="31" t="s">
        <v>29</v>
      </c>
      <c r="D422" s="43">
        <f>((L422/M422)/E422)</f>
        <v>0</v>
      </c>
      <c r="E422" s="26">
        <v>64.7</v>
      </c>
      <c r="F422" s="27">
        <f>D422*E422</f>
        <v>0</v>
      </c>
      <c r="G422" s="245"/>
      <c r="H422" s="246"/>
      <c r="I422" s="54"/>
      <c r="M422" s="6">
        <v>1.2452000000000001</v>
      </c>
    </row>
    <row r="423" spans="1:13" s="6" customFormat="1" ht="126" x14ac:dyDescent="0.25">
      <c r="A423" s="29"/>
      <c r="B423" s="30" t="s">
        <v>451</v>
      </c>
      <c r="C423" s="31"/>
      <c r="D423" s="43"/>
      <c r="E423" s="26"/>
      <c r="F423" s="27"/>
      <c r="G423" s="245"/>
      <c r="H423" s="246"/>
      <c r="I423" s="36"/>
      <c r="M423" s="6">
        <v>1.2452000000000001</v>
      </c>
    </row>
    <row r="424" spans="1:13" s="6" customFormat="1" ht="18.75" x14ac:dyDescent="0.25">
      <c r="A424" s="29"/>
      <c r="B424" s="33"/>
      <c r="C424" s="31"/>
      <c r="D424" s="43"/>
      <c r="E424" s="26"/>
      <c r="F424" s="27"/>
      <c r="G424" s="245"/>
      <c r="H424" s="246"/>
      <c r="I424" s="36"/>
      <c r="M424" s="6">
        <v>1.2452000000000001</v>
      </c>
    </row>
    <row r="425" spans="1:13" s="6" customFormat="1" ht="47.25" x14ac:dyDescent="0.25">
      <c r="A425" s="29" t="s">
        <v>452</v>
      </c>
      <c r="B425" s="33" t="s">
        <v>453</v>
      </c>
      <c r="C425" s="31" t="s">
        <v>29</v>
      </c>
      <c r="D425" s="43">
        <f>((L425/M425)/E425)</f>
        <v>0</v>
      </c>
      <c r="E425" s="26">
        <v>318.05</v>
      </c>
      <c r="F425" s="27">
        <f>D425*E425</f>
        <v>0</v>
      </c>
      <c r="G425" s="245"/>
      <c r="H425" s="246"/>
      <c r="I425" s="54"/>
      <c r="M425" s="6">
        <v>1.2452000000000001</v>
      </c>
    </row>
    <row r="426" spans="1:13" s="6" customFormat="1" ht="110.25" x14ac:dyDescent="0.25">
      <c r="A426" s="29"/>
      <c r="B426" s="30" t="s">
        <v>454</v>
      </c>
      <c r="C426" s="85"/>
      <c r="D426" s="43"/>
      <c r="E426" s="86"/>
      <c r="F426" s="85"/>
      <c r="G426" s="245"/>
      <c r="H426" s="246"/>
      <c r="I426" s="36"/>
      <c r="M426" s="6">
        <v>1.2452000000000001</v>
      </c>
    </row>
    <row r="427" spans="1:13" s="6" customFormat="1" ht="18.75" x14ac:dyDescent="0.25">
      <c r="A427" s="29"/>
      <c r="B427" s="30"/>
      <c r="C427" s="85"/>
      <c r="D427" s="43"/>
      <c r="E427" s="86"/>
      <c r="F427" s="85"/>
      <c r="G427" s="245"/>
      <c r="H427" s="246"/>
      <c r="I427" s="36"/>
      <c r="M427" s="6">
        <v>1.2452000000000001</v>
      </c>
    </row>
    <row r="428" spans="1:13" s="6" customFormat="1" ht="63" x14ac:dyDescent="0.25">
      <c r="A428" s="29" t="s">
        <v>455</v>
      </c>
      <c r="B428" s="33" t="s">
        <v>456</v>
      </c>
      <c r="C428" s="186" t="s">
        <v>213</v>
      </c>
      <c r="D428" s="43">
        <f>((L428/M428)/E428)</f>
        <v>0</v>
      </c>
      <c r="E428" s="26">
        <v>20.29</v>
      </c>
      <c r="F428" s="27">
        <f>D428*E428</f>
        <v>0</v>
      </c>
      <c r="G428" s="245"/>
      <c r="H428" s="246"/>
      <c r="I428" s="54"/>
      <c r="M428" s="6">
        <v>1.2452000000000001</v>
      </c>
    </row>
    <row r="429" spans="1:13" s="6" customFormat="1" ht="106.5" customHeight="1" x14ac:dyDescent="0.25">
      <c r="A429" s="29"/>
      <c r="B429" s="30" t="s">
        <v>457</v>
      </c>
      <c r="C429" s="31"/>
      <c r="D429" s="43"/>
      <c r="E429" s="26"/>
      <c r="F429" s="27"/>
      <c r="G429" s="245"/>
      <c r="H429" s="246"/>
      <c r="I429" s="36"/>
      <c r="M429" s="6">
        <v>1.2452000000000001</v>
      </c>
    </row>
    <row r="430" spans="1:13" s="6" customFormat="1" ht="18.75" x14ac:dyDescent="0.25">
      <c r="A430" s="29"/>
      <c r="B430" s="30"/>
      <c r="C430" s="31"/>
      <c r="D430" s="43"/>
      <c r="E430" s="26"/>
      <c r="F430" s="27"/>
      <c r="G430" s="245"/>
      <c r="H430" s="246"/>
      <c r="I430" s="36"/>
      <c r="M430" s="6">
        <v>1.2452000000000001</v>
      </c>
    </row>
    <row r="431" spans="1:13" s="6" customFormat="1" ht="21" x14ac:dyDescent="0.25">
      <c r="A431" s="29" t="s">
        <v>458</v>
      </c>
      <c r="B431" s="33" t="s">
        <v>459</v>
      </c>
      <c r="C431" s="31" t="s">
        <v>29</v>
      </c>
      <c r="D431" s="43">
        <f>((L431/M431)/E431)</f>
        <v>0</v>
      </c>
      <c r="E431" s="26">
        <v>116.26</v>
      </c>
      <c r="F431" s="27">
        <f>D431*E431</f>
        <v>0</v>
      </c>
      <c r="G431" s="245"/>
      <c r="H431" s="246"/>
      <c r="I431" s="54"/>
      <c r="M431" s="6">
        <v>1.2452000000000001</v>
      </c>
    </row>
    <row r="432" spans="1:13" s="6" customFormat="1" ht="66" customHeight="1" x14ac:dyDescent="0.25">
      <c r="A432" s="29"/>
      <c r="B432" s="30" t="s">
        <v>460</v>
      </c>
      <c r="C432" s="31"/>
      <c r="D432" s="43"/>
      <c r="E432" s="26"/>
      <c r="F432" s="27"/>
      <c r="G432" s="245"/>
      <c r="H432" s="246"/>
      <c r="I432" s="36"/>
      <c r="M432" s="6">
        <v>1.2452000000000001</v>
      </c>
    </row>
    <row r="433" spans="1:13" s="6" customFormat="1" ht="18.75" x14ac:dyDescent="0.25">
      <c r="A433" s="29"/>
      <c r="B433" s="30"/>
      <c r="C433" s="31"/>
      <c r="D433" s="43"/>
      <c r="E433" s="26"/>
      <c r="F433" s="27"/>
      <c r="G433" s="245"/>
      <c r="H433" s="246"/>
      <c r="I433" s="36"/>
      <c r="M433" s="6">
        <v>1.2452000000000001</v>
      </c>
    </row>
    <row r="434" spans="1:13" s="6" customFormat="1" ht="18.75" x14ac:dyDescent="0.25">
      <c r="A434" s="29" t="s">
        <v>461</v>
      </c>
      <c r="B434" s="42" t="s">
        <v>462</v>
      </c>
      <c r="C434" s="31"/>
      <c r="D434" s="43"/>
      <c r="E434" s="26"/>
      <c r="F434" s="27"/>
      <c r="G434" s="245"/>
      <c r="H434" s="246"/>
      <c r="I434" s="36"/>
      <c r="M434" s="6">
        <v>1.2452000000000001</v>
      </c>
    </row>
    <row r="435" spans="1:13" s="6" customFormat="1" ht="21" x14ac:dyDescent="0.25">
      <c r="A435" s="29" t="s">
        <v>463</v>
      </c>
      <c r="B435" s="33" t="s">
        <v>464</v>
      </c>
      <c r="C435" s="31" t="s">
        <v>29</v>
      </c>
      <c r="D435" s="43">
        <f>((L435/M435)/E435)</f>
        <v>0</v>
      </c>
      <c r="E435" s="26">
        <v>54.39</v>
      </c>
      <c r="F435" s="27">
        <f>D435*E435</f>
        <v>0</v>
      </c>
      <c r="G435" s="245"/>
      <c r="H435" s="246"/>
      <c r="I435" s="54"/>
      <c r="M435" s="6">
        <v>1.2452000000000001</v>
      </c>
    </row>
    <row r="436" spans="1:13" s="6" customFormat="1" ht="63.75" customHeight="1" x14ac:dyDescent="0.25">
      <c r="A436" s="29"/>
      <c r="B436" s="30" t="s">
        <v>465</v>
      </c>
      <c r="C436" s="31"/>
      <c r="D436" s="43"/>
      <c r="E436" s="26"/>
      <c r="F436" s="27"/>
      <c r="G436" s="245"/>
      <c r="H436" s="246"/>
      <c r="I436" s="36"/>
      <c r="M436" s="6">
        <v>1.2452000000000001</v>
      </c>
    </row>
    <row r="437" spans="1:13" s="6" customFormat="1" ht="18.75" x14ac:dyDescent="0.25">
      <c r="A437" s="29"/>
      <c r="B437" s="30"/>
      <c r="C437" s="31"/>
      <c r="D437" s="43"/>
      <c r="E437" s="26"/>
      <c r="F437" s="27"/>
      <c r="G437" s="245"/>
      <c r="H437" s="246"/>
      <c r="I437" s="36"/>
      <c r="M437" s="6">
        <v>1.2452000000000001</v>
      </c>
    </row>
    <row r="438" spans="1:13" s="6" customFormat="1" ht="18.75" x14ac:dyDescent="0.25">
      <c r="A438" s="29" t="s">
        <v>466</v>
      </c>
      <c r="B438" s="79" t="s">
        <v>467</v>
      </c>
      <c r="C438" s="31" t="s">
        <v>18</v>
      </c>
      <c r="D438" s="43">
        <f>((L438/M438)/E438)</f>
        <v>0</v>
      </c>
      <c r="E438" s="26">
        <v>227.4</v>
      </c>
      <c r="F438" s="27">
        <f>D438*E438</f>
        <v>0</v>
      </c>
      <c r="G438" s="245"/>
      <c r="H438" s="246"/>
      <c r="I438" s="54"/>
      <c r="M438" s="6">
        <v>1.2452000000000001</v>
      </c>
    </row>
    <row r="439" spans="1:13" s="6" customFormat="1" ht="66" customHeight="1" x14ac:dyDescent="0.25">
      <c r="A439" s="29"/>
      <c r="B439" s="78" t="s">
        <v>468</v>
      </c>
      <c r="C439" s="31"/>
      <c r="D439" s="43"/>
      <c r="E439" s="26"/>
      <c r="F439" s="27"/>
      <c r="G439" s="245"/>
      <c r="H439" s="246"/>
      <c r="I439" s="36"/>
      <c r="M439" s="6">
        <v>1.2452000000000001</v>
      </c>
    </row>
    <row r="440" spans="1:13" s="6" customFormat="1" ht="18.75" x14ac:dyDescent="0.25">
      <c r="A440" s="29"/>
      <c r="B440" s="30"/>
      <c r="C440" s="31"/>
      <c r="D440" s="43"/>
      <c r="E440" s="26"/>
      <c r="F440" s="27"/>
      <c r="G440" s="245"/>
      <c r="H440" s="246"/>
      <c r="I440" s="36"/>
      <c r="M440" s="6">
        <v>1.2452000000000001</v>
      </c>
    </row>
    <row r="441" spans="1:13" s="6" customFormat="1" ht="31.5" x14ac:dyDescent="0.25">
      <c r="A441" s="29" t="s">
        <v>469</v>
      </c>
      <c r="B441" s="33" t="s">
        <v>470</v>
      </c>
      <c r="C441" s="31" t="s">
        <v>29</v>
      </c>
      <c r="D441" s="43">
        <f>((L441/M441)/E441)</f>
        <v>0</v>
      </c>
      <c r="E441" s="26">
        <v>41</v>
      </c>
      <c r="F441" s="27">
        <f>D441*E441</f>
        <v>0</v>
      </c>
      <c r="G441" s="245"/>
      <c r="H441" s="246"/>
      <c r="I441" s="54"/>
      <c r="M441" s="6">
        <v>1.2452000000000001</v>
      </c>
    </row>
    <row r="442" spans="1:13" s="6" customFormat="1" ht="124.5" customHeight="1" x14ac:dyDescent="0.25">
      <c r="A442" s="29"/>
      <c r="B442" s="30" t="s">
        <v>471</v>
      </c>
      <c r="C442" s="31"/>
      <c r="D442" s="43"/>
      <c r="E442" s="26"/>
      <c r="F442" s="27"/>
      <c r="G442" s="245"/>
      <c r="H442" s="246"/>
      <c r="I442" s="36"/>
      <c r="M442" s="6">
        <v>1.2452000000000001</v>
      </c>
    </row>
    <row r="443" spans="1:13" s="6" customFormat="1" ht="18.75" x14ac:dyDescent="0.25">
      <c r="A443" s="29"/>
      <c r="B443" s="30"/>
      <c r="C443" s="31"/>
      <c r="D443" s="43"/>
      <c r="E443" s="26"/>
      <c r="F443" s="27"/>
      <c r="G443" s="245"/>
      <c r="H443" s="246"/>
      <c r="I443" s="36"/>
      <c r="M443" s="6">
        <v>1.2452000000000001</v>
      </c>
    </row>
    <row r="444" spans="1:13" s="6" customFormat="1" ht="21" customHeight="1" x14ac:dyDescent="0.25">
      <c r="A444" s="29" t="s">
        <v>472</v>
      </c>
      <c r="B444" s="33" t="s">
        <v>473</v>
      </c>
      <c r="C444" s="31" t="s">
        <v>18</v>
      </c>
      <c r="D444" s="43">
        <f>((L444/M444)/E444)</f>
        <v>0</v>
      </c>
      <c r="E444" s="26">
        <v>33.18</v>
      </c>
      <c r="F444" s="27">
        <f>D444*E444</f>
        <v>0</v>
      </c>
      <c r="G444" s="245"/>
      <c r="H444" s="246"/>
      <c r="I444" s="54"/>
      <c r="M444" s="6">
        <v>1.2452000000000001</v>
      </c>
    </row>
    <row r="445" spans="1:13" s="6" customFormat="1" ht="84.75" customHeight="1" x14ac:dyDescent="0.25">
      <c r="A445" s="29"/>
      <c r="B445" s="30" t="s">
        <v>474</v>
      </c>
      <c r="C445" s="31"/>
      <c r="D445" s="43"/>
      <c r="E445" s="26"/>
      <c r="F445" s="27"/>
      <c r="G445" s="245"/>
      <c r="H445" s="246"/>
      <c r="I445" s="36"/>
      <c r="M445" s="6">
        <v>1.2452000000000001</v>
      </c>
    </row>
    <row r="446" spans="1:13" s="6" customFormat="1" ht="18.75" x14ac:dyDescent="0.25">
      <c r="A446" s="29"/>
      <c r="B446" s="30"/>
      <c r="C446" s="31"/>
      <c r="D446" s="43"/>
      <c r="E446" s="26"/>
      <c r="F446" s="27"/>
      <c r="G446" s="245"/>
      <c r="H446" s="246"/>
      <c r="I446" s="36"/>
      <c r="M446" s="6">
        <v>1.2452000000000001</v>
      </c>
    </row>
    <row r="447" spans="1:13" s="6" customFormat="1" ht="31.5" x14ac:dyDescent="0.25">
      <c r="A447" s="29" t="s">
        <v>475</v>
      </c>
      <c r="B447" s="33" t="s">
        <v>476</v>
      </c>
      <c r="C447" s="31" t="s">
        <v>29</v>
      </c>
      <c r="D447" s="43">
        <f>((L447/M447)/E447)</f>
        <v>0</v>
      </c>
      <c r="E447" s="26">
        <v>36.72</v>
      </c>
      <c r="F447" s="27">
        <f>D447*E447</f>
        <v>0</v>
      </c>
      <c r="G447" s="245"/>
      <c r="H447" s="246"/>
      <c r="I447" s="54"/>
      <c r="M447" s="6">
        <v>1.2452000000000001</v>
      </c>
    </row>
    <row r="448" spans="1:13" s="6" customFormat="1" ht="378" x14ac:dyDescent="0.25">
      <c r="A448" s="29"/>
      <c r="B448" s="30" t="s">
        <v>477</v>
      </c>
      <c r="C448" s="31"/>
      <c r="D448" s="43"/>
      <c r="E448" s="26"/>
      <c r="F448" s="27"/>
      <c r="G448" s="245"/>
      <c r="H448" s="246"/>
      <c r="I448" s="36"/>
      <c r="M448" s="6">
        <v>1.2452000000000001</v>
      </c>
    </row>
    <row r="449" spans="1:13" s="6" customFormat="1" ht="18.75" x14ac:dyDescent="0.25">
      <c r="A449" s="29"/>
      <c r="B449" s="30"/>
      <c r="C449" s="31"/>
      <c r="D449" s="43"/>
      <c r="E449" s="26"/>
      <c r="F449" s="27"/>
      <c r="G449" s="245"/>
      <c r="H449" s="246"/>
      <c r="I449" s="36"/>
      <c r="M449" s="6">
        <v>1.2452000000000001</v>
      </c>
    </row>
    <row r="450" spans="1:13" s="6" customFormat="1" ht="18.75" x14ac:dyDescent="0.25">
      <c r="A450" s="29" t="s">
        <v>478</v>
      </c>
      <c r="B450" s="42" t="s">
        <v>479</v>
      </c>
      <c r="C450" s="31"/>
      <c r="D450" s="43"/>
      <c r="E450" s="26"/>
      <c r="F450" s="27"/>
      <c r="G450" s="245"/>
      <c r="H450" s="246"/>
      <c r="I450" s="36"/>
      <c r="M450" s="6">
        <v>1.2452000000000001</v>
      </c>
    </row>
    <row r="451" spans="1:13" s="6" customFormat="1" ht="31.5" x14ac:dyDescent="0.25">
      <c r="A451" s="29" t="s">
        <v>480</v>
      </c>
      <c r="B451" s="33" t="s">
        <v>481</v>
      </c>
      <c r="C451" s="31" t="s">
        <v>18</v>
      </c>
      <c r="D451" s="43">
        <f>((L451/M451)/E451)</f>
        <v>0</v>
      </c>
      <c r="E451" s="26">
        <v>33.06</v>
      </c>
      <c r="F451" s="27">
        <f>D451*E451</f>
        <v>0</v>
      </c>
      <c r="G451" s="245"/>
      <c r="H451" s="246"/>
      <c r="I451" s="54"/>
      <c r="M451" s="6">
        <v>1.2452000000000001</v>
      </c>
    </row>
    <row r="452" spans="1:13" s="6" customFormat="1" ht="63" x14ac:dyDescent="0.25">
      <c r="A452" s="29"/>
      <c r="B452" s="30" t="s">
        <v>482</v>
      </c>
      <c r="C452" s="31"/>
      <c r="D452" s="43"/>
      <c r="E452" s="26"/>
      <c r="F452" s="27"/>
      <c r="G452" s="245"/>
      <c r="H452" s="246"/>
      <c r="I452" s="36"/>
      <c r="M452" s="6">
        <v>1.2452000000000001</v>
      </c>
    </row>
    <row r="453" spans="1:13" s="6" customFormat="1" ht="18.75" x14ac:dyDescent="0.25">
      <c r="A453" s="29"/>
      <c r="B453" s="42"/>
      <c r="C453" s="31"/>
      <c r="D453" s="43"/>
      <c r="E453" s="26"/>
      <c r="F453" s="27"/>
      <c r="G453" s="245"/>
      <c r="H453" s="246"/>
      <c r="I453" s="36"/>
      <c r="M453" s="6">
        <v>1.2452000000000001</v>
      </c>
    </row>
    <row r="454" spans="1:13" s="6" customFormat="1" ht="18.75" x14ac:dyDescent="0.25">
      <c r="A454" s="29" t="s">
        <v>483</v>
      </c>
      <c r="B454" s="33" t="s">
        <v>484</v>
      </c>
      <c r="C454" s="31" t="s">
        <v>18</v>
      </c>
      <c r="D454" s="43">
        <f>((L454/M454)/E454)</f>
        <v>0</v>
      </c>
      <c r="E454" s="26">
        <v>57.86</v>
      </c>
      <c r="F454" s="27">
        <f>D454*E454</f>
        <v>0</v>
      </c>
      <c r="G454" s="245"/>
      <c r="H454" s="246"/>
      <c r="I454" s="54"/>
      <c r="M454" s="6">
        <v>1.2452000000000001</v>
      </c>
    </row>
    <row r="455" spans="1:13" s="6" customFormat="1" ht="372" customHeight="1" x14ac:dyDescent="0.25">
      <c r="A455" s="29"/>
      <c r="B455" s="30" t="s">
        <v>485</v>
      </c>
      <c r="C455" s="31"/>
      <c r="D455" s="43"/>
      <c r="E455" s="26"/>
      <c r="F455" s="27"/>
      <c r="G455" s="245"/>
      <c r="H455" s="246"/>
      <c r="I455" s="36"/>
      <c r="M455" s="6">
        <v>1.2452000000000001</v>
      </c>
    </row>
    <row r="456" spans="1:13" s="6" customFormat="1" ht="18.75" x14ac:dyDescent="0.25">
      <c r="A456" s="29"/>
      <c r="B456" s="30"/>
      <c r="C456" s="31"/>
      <c r="D456" s="43"/>
      <c r="E456" s="26"/>
      <c r="F456" s="27"/>
      <c r="G456" s="245"/>
      <c r="H456" s="246"/>
      <c r="I456" s="36"/>
      <c r="M456" s="6">
        <v>1.2452000000000001</v>
      </c>
    </row>
    <row r="457" spans="1:13" s="6" customFormat="1" ht="31.5" x14ac:dyDescent="0.25">
      <c r="A457" s="29" t="s">
        <v>486</v>
      </c>
      <c r="B457" s="79" t="s">
        <v>487</v>
      </c>
      <c r="C457" s="31" t="s">
        <v>18</v>
      </c>
      <c r="D457" s="43">
        <f>((L457/M457)/E457)</f>
        <v>0</v>
      </c>
      <c r="E457" s="26">
        <v>27.07</v>
      </c>
      <c r="F457" s="27">
        <f>D457*E457</f>
        <v>0</v>
      </c>
      <c r="G457" s="245"/>
      <c r="H457" s="246"/>
      <c r="I457" s="54"/>
      <c r="M457" s="6">
        <v>1.2452000000000001</v>
      </c>
    </row>
    <row r="458" spans="1:13" s="6" customFormat="1" ht="47.25" x14ac:dyDescent="0.25">
      <c r="A458" s="29"/>
      <c r="B458" s="78" t="s">
        <v>488</v>
      </c>
      <c r="C458" s="31"/>
      <c r="D458" s="43"/>
      <c r="E458" s="26"/>
      <c r="F458" s="27"/>
      <c r="G458" s="245"/>
      <c r="H458" s="246"/>
      <c r="I458" s="36"/>
      <c r="M458" s="6">
        <v>1.2452000000000001</v>
      </c>
    </row>
    <row r="459" spans="1:13" s="6" customFormat="1" ht="18" customHeight="1" x14ac:dyDescent="0.25">
      <c r="A459" s="83"/>
      <c r="B459" s="80"/>
      <c r="C459" s="247" t="s">
        <v>60</v>
      </c>
      <c r="D459" s="248"/>
      <c r="E459" s="248"/>
      <c r="F459" s="44">
        <f>SUM(F320:F458)</f>
        <v>178313.05050000001</v>
      </c>
      <c r="G459" s="245"/>
      <c r="H459" s="246"/>
      <c r="I459" s="36"/>
      <c r="M459" s="6">
        <v>1.2452000000000001</v>
      </c>
    </row>
    <row r="460" spans="1:13" s="6" customFormat="1" ht="18" customHeight="1" x14ac:dyDescent="0.25">
      <c r="A460" s="19" t="s">
        <v>489</v>
      </c>
      <c r="B460" s="20" t="s">
        <v>490</v>
      </c>
      <c r="C460" s="21"/>
      <c r="D460" s="43"/>
      <c r="E460" s="26"/>
      <c r="F460" s="27"/>
      <c r="G460" s="245"/>
      <c r="H460" s="246"/>
      <c r="I460" s="36"/>
      <c r="M460" s="6">
        <v>1.2452000000000001</v>
      </c>
    </row>
    <row r="461" spans="1:13" s="6" customFormat="1" ht="18.75" x14ac:dyDescent="0.25">
      <c r="A461" s="25" t="s">
        <v>491</v>
      </c>
      <c r="B461" s="82" t="s">
        <v>492</v>
      </c>
      <c r="C461" s="31"/>
      <c r="D461" s="43"/>
      <c r="E461" s="26"/>
      <c r="F461" s="27"/>
      <c r="G461" s="245"/>
      <c r="H461" s="246"/>
      <c r="I461" s="36"/>
      <c r="M461" s="6">
        <v>1.2452000000000001</v>
      </c>
    </row>
    <row r="462" spans="1:13" s="6" customFormat="1" ht="18.75" x14ac:dyDescent="0.25">
      <c r="A462" s="29" t="s">
        <v>493</v>
      </c>
      <c r="B462" s="33" t="s">
        <v>494</v>
      </c>
      <c r="C462" s="31" t="s">
        <v>7</v>
      </c>
      <c r="D462" s="43">
        <f>((L462/M462)/E462)</f>
        <v>0</v>
      </c>
      <c r="E462" s="26">
        <v>35.21</v>
      </c>
      <c r="F462" s="27">
        <f>D462*E462</f>
        <v>0</v>
      </c>
      <c r="G462" s="245"/>
      <c r="H462" s="246"/>
      <c r="I462" s="54"/>
      <c r="M462" s="6">
        <v>1.2452000000000001</v>
      </c>
    </row>
    <row r="463" spans="1:13" s="6" customFormat="1" ht="63" x14ac:dyDescent="0.25">
      <c r="A463" s="29"/>
      <c r="B463" s="30" t="s">
        <v>495</v>
      </c>
      <c r="C463" s="31"/>
      <c r="D463" s="43"/>
      <c r="E463" s="26"/>
      <c r="F463" s="27"/>
      <c r="G463" s="245"/>
      <c r="H463" s="246"/>
      <c r="I463" s="36"/>
      <c r="M463" s="6">
        <v>1.2452000000000001</v>
      </c>
    </row>
    <row r="464" spans="1:13" s="6" customFormat="1" ht="18.75" x14ac:dyDescent="0.25">
      <c r="A464" s="29"/>
      <c r="B464" s="33"/>
      <c r="C464" s="31"/>
      <c r="D464" s="43"/>
      <c r="E464" s="26"/>
      <c r="F464" s="27"/>
      <c r="G464" s="245"/>
      <c r="H464" s="246"/>
      <c r="I464" s="36"/>
      <c r="M464" s="6">
        <v>1.2452000000000001</v>
      </c>
    </row>
    <row r="465" spans="1:13" s="6" customFormat="1" ht="122.25" customHeight="1" x14ac:dyDescent="0.25">
      <c r="A465" s="29" t="s">
        <v>496</v>
      </c>
      <c r="B465" s="33" t="s">
        <v>497</v>
      </c>
      <c r="C465" s="31" t="s">
        <v>7</v>
      </c>
      <c r="D465" s="43">
        <v>7</v>
      </c>
      <c r="E465" s="26">
        <v>47.38</v>
      </c>
      <c r="F465" s="27">
        <f>D465*E465</f>
        <v>331.66</v>
      </c>
      <c r="G465" s="245"/>
      <c r="H465" s="246"/>
      <c r="I465" s="54"/>
      <c r="L465" s="6">
        <v>273.89999999999998</v>
      </c>
      <c r="M465" s="6">
        <v>1.2452000000000001</v>
      </c>
    </row>
    <row r="466" spans="1:13" s="6" customFormat="1" ht="122.25" customHeight="1" x14ac:dyDescent="0.25">
      <c r="A466" s="29"/>
      <c r="B466" s="30" t="s">
        <v>498</v>
      </c>
      <c r="C466" s="31"/>
      <c r="D466" s="43"/>
      <c r="E466" s="26"/>
      <c r="F466" s="27"/>
      <c r="G466" s="245"/>
      <c r="H466" s="246"/>
      <c r="I466" s="36"/>
      <c r="M466" s="6">
        <v>1.2452000000000001</v>
      </c>
    </row>
    <row r="467" spans="1:13" s="6" customFormat="1" ht="18.75" x14ac:dyDescent="0.25">
      <c r="A467" s="29"/>
      <c r="B467" s="30"/>
      <c r="C467" s="31"/>
      <c r="D467" s="43"/>
      <c r="E467" s="26"/>
      <c r="F467" s="27"/>
      <c r="G467" s="245"/>
      <c r="H467" s="246"/>
      <c r="I467" s="36"/>
      <c r="M467" s="6">
        <v>1.2452000000000001</v>
      </c>
    </row>
    <row r="468" spans="1:13" s="6" customFormat="1" ht="74.25" customHeight="1" x14ac:dyDescent="0.25">
      <c r="A468" s="29" t="s">
        <v>499</v>
      </c>
      <c r="B468" s="33" t="s">
        <v>500</v>
      </c>
      <c r="C468" s="31" t="s">
        <v>7</v>
      </c>
      <c r="D468" s="43">
        <v>11</v>
      </c>
      <c r="E468" s="26">
        <v>155.47999999999999</v>
      </c>
      <c r="F468" s="27">
        <f>D468*E468</f>
        <v>1710.28</v>
      </c>
      <c r="G468" s="245"/>
      <c r="H468" s="246"/>
      <c r="I468" s="54"/>
      <c r="L468" s="6">
        <v>1552.5</v>
      </c>
      <c r="M468" s="6">
        <v>1.2452000000000001</v>
      </c>
    </row>
    <row r="469" spans="1:13" s="6" customFormat="1" ht="100.5" customHeight="1" x14ac:dyDescent="0.25">
      <c r="A469" s="29"/>
      <c r="B469" s="30" t="s">
        <v>501</v>
      </c>
      <c r="C469" s="31"/>
      <c r="D469" s="43"/>
      <c r="E469" s="26"/>
      <c r="F469" s="27"/>
      <c r="G469" s="245"/>
      <c r="H469" s="246"/>
      <c r="I469" s="36"/>
      <c r="M469" s="6">
        <v>1.2452000000000001</v>
      </c>
    </row>
    <row r="470" spans="1:13" s="6" customFormat="1" ht="18.75" x14ac:dyDescent="0.25">
      <c r="A470" s="29"/>
      <c r="B470" s="30"/>
      <c r="C470" s="31"/>
      <c r="D470" s="43"/>
      <c r="E470" s="26"/>
      <c r="F470" s="27"/>
      <c r="G470" s="245"/>
      <c r="H470" s="246"/>
      <c r="I470" s="36"/>
      <c r="M470" s="6">
        <v>1.2452000000000001</v>
      </c>
    </row>
    <row r="471" spans="1:13" s="6" customFormat="1" ht="18.75" x14ac:dyDescent="0.25">
      <c r="A471" s="29" t="s">
        <v>502</v>
      </c>
      <c r="B471" s="33" t="s">
        <v>503</v>
      </c>
      <c r="C471" s="31" t="s">
        <v>7</v>
      </c>
      <c r="D471" s="43">
        <f>((L471/M471)/E471)</f>
        <v>0</v>
      </c>
      <c r="E471" s="26">
        <v>62.17</v>
      </c>
      <c r="F471" s="27">
        <f>D471*E471</f>
        <v>0</v>
      </c>
      <c r="G471" s="245"/>
      <c r="H471" s="246"/>
      <c r="I471" s="54"/>
      <c r="M471" s="6">
        <v>1.2452000000000001</v>
      </c>
    </row>
    <row r="472" spans="1:13" s="6" customFormat="1" ht="78.75" x14ac:dyDescent="0.25">
      <c r="A472" s="29"/>
      <c r="B472" s="30" t="s">
        <v>504</v>
      </c>
      <c r="C472" s="31"/>
      <c r="D472" s="43"/>
      <c r="E472" s="26"/>
      <c r="F472" s="27"/>
      <c r="G472" s="245"/>
      <c r="H472" s="246"/>
      <c r="I472" s="36"/>
      <c r="M472" s="6">
        <v>1.2452000000000001</v>
      </c>
    </row>
    <row r="473" spans="1:13" s="6" customFormat="1" ht="18.75" x14ac:dyDescent="0.25">
      <c r="A473" s="29"/>
      <c r="B473" s="30"/>
      <c r="C473" s="31"/>
      <c r="D473" s="43"/>
      <c r="E473" s="26"/>
      <c r="F473" s="27"/>
      <c r="G473" s="245"/>
      <c r="H473" s="246"/>
      <c r="I473" s="36"/>
      <c r="M473" s="6">
        <v>1.2452000000000001</v>
      </c>
    </row>
    <row r="474" spans="1:13" s="6" customFormat="1" ht="18.75" x14ac:dyDescent="0.25">
      <c r="A474" s="29" t="s">
        <v>505</v>
      </c>
      <c r="B474" s="33" t="s">
        <v>506</v>
      </c>
      <c r="C474" s="31" t="s">
        <v>7</v>
      </c>
      <c r="D474" s="43">
        <f>((L474/M474)/E474)</f>
        <v>0</v>
      </c>
      <c r="E474" s="26">
        <v>142.49</v>
      </c>
      <c r="F474" s="27">
        <f>D474*E474</f>
        <v>0</v>
      </c>
      <c r="G474" s="245"/>
      <c r="H474" s="246"/>
      <c r="I474" s="54"/>
      <c r="M474" s="6">
        <v>1.2452000000000001</v>
      </c>
    </row>
    <row r="475" spans="1:13" s="6" customFormat="1" ht="47.25" x14ac:dyDescent="0.25">
      <c r="A475" s="29"/>
      <c r="B475" s="30" t="s">
        <v>507</v>
      </c>
      <c r="C475" s="31"/>
      <c r="D475" s="43"/>
      <c r="E475" s="26"/>
      <c r="F475" s="27"/>
      <c r="G475" s="245"/>
      <c r="H475" s="246"/>
      <c r="I475" s="36"/>
      <c r="M475" s="6">
        <v>1.2452000000000001</v>
      </c>
    </row>
    <row r="476" spans="1:13" s="6" customFormat="1" ht="18.75" x14ac:dyDescent="0.25">
      <c r="A476" s="29"/>
      <c r="B476" s="30"/>
      <c r="C476" s="31"/>
      <c r="D476" s="43"/>
      <c r="E476" s="26"/>
      <c r="F476" s="27"/>
      <c r="G476" s="245"/>
      <c r="H476" s="246"/>
      <c r="I476" s="36"/>
      <c r="M476" s="6">
        <v>1.2452000000000001</v>
      </c>
    </row>
    <row r="477" spans="1:13" s="6" customFormat="1" ht="18.75" x14ac:dyDescent="0.25">
      <c r="A477" s="29" t="s">
        <v>508</v>
      </c>
      <c r="B477" s="33" t="s">
        <v>509</v>
      </c>
      <c r="C477" s="31" t="s">
        <v>7</v>
      </c>
      <c r="D477" s="43">
        <v>4</v>
      </c>
      <c r="E477" s="26">
        <v>209.02</v>
      </c>
      <c r="F477" s="27">
        <f>D477*E477</f>
        <v>836.08</v>
      </c>
      <c r="G477" s="245"/>
      <c r="H477" s="246"/>
      <c r="I477" s="54"/>
      <c r="L477" s="6">
        <v>926.76</v>
      </c>
      <c r="M477" s="6">
        <v>1.2452000000000001</v>
      </c>
    </row>
    <row r="478" spans="1:13" s="6" customFormat="1" ht="94.5" x14ac:dyDescent="0.25">
      <c r="A478" s="29"/>
      <c r="B478" s="30" t="s">
        <v>510</v>
      </c>
      <c r="C478" s="31"/>
      <c r="D478" s="43"/>
      <c r="E478" s="26"/>
      <c r="F478" s="27"/>
      <c r="G478" s="245"/>
      <c r="H478" s="246"/>
      <c r="I478" s="36"/>
      <c r="M478" s="6">
        <v>1.2452000000000001</v>
      </c>
    </row>
    <row r="479" spans="1:13" s="6" customFormat="1" ht="18.75" x14ac:dyDescent="0.25">
      <c r="A479" s="29"/>
      <c r="B479" s="30"/>
      <c r="C479" s="31"/>
      <c r="D479" s="43"/>
      <c r="E479" s="26"/>
      <c r="F479" s="27"/>
      <c r="G479" s="245"/>
      <c r="H479" s="246"/>
      <c r="I479" s="36"/>
      <c r="M479" s="6">
        <v>1.2452000000000001</v>
      </c>
    </row>
    <row r="480" spans="1:13" s="6" customFormat="1" ht="18.75" x14ac:dyDescent="0.25">
      <c r="A480" s="29" t="s">
        <v>511</v>
      </c>
      <c r="B480" s="42" t="s">
        <v>512</v>
      </c>
      <c r="C480" s="31"/>
      <c r="D480" s="43"/>
      <c r="E480" s="26"/>
      <c r="F480" s="27"/>
      <c r="G480" s="245"/>
      <c r="H480" s="246"/>
      <c r="I480" s="36"/>
      <c r="M480" s="6">
        <v>1.2452000000000001</v>
      </c>
    </row>
    <row r="481" spans="1:13" s="6" customFormat="1" ht="39.75" customHeight="1" x14ac:dyDescent="0.25">
      <c r="A481" s="219" t="s">
        <v>513</v>
      </c>
      <c r="B481" s="191" t="s">
        <v>514</v>
      </c>
      <c r="C481" s="21" t="s">
        <v>7</v>
      </c>
      <c r="D481" s="45">
        <f>((L481/M481)/E481)</f>
        <v>0</v>
      </c>
      <c r="E481" s="22">
        <v>198.83</v>
      </c>
      <c r="F481" s="24">
        <f>D481*E481</f>
        <v>0</v>
      </c>
      <c r="G481" s="239" t="s">
        <v>1756</v>
      </c>
      <c r="H481" s="240"/>
      <c r="I481" s="241"/>
      <c r="M481" s="6">
        <v>1.2452000000000001</v>
      </c>
    </row>
    <row r="482" spans="1:13" s="6" customFormat="1" ht="93" customHeight="1" x14ac:dyDescent="0.25">
      <c r="A482" s="220"/>
      <c r="B482" s="221" t="s">
        <v>515</v>
      </c>
      <c r="C482" s="222"/>
      <c r="D482" s="228"/>
      <c r="E482" s="106"/>
      <c r="F482" s="223"/>
      <c r="G482" s="242"/>
      <c r="H482" s="243"/>
      <c r="I482" s="244"/>
      <c r="M482" s="6">
        <v>1.2452000000000001</v>
      </c>
    </row>
    <row r="483" spans="1:13" s="6" customFormat="1" ht="18.75" x14ac:dyDescent="0.25">
      <c r="A483" s="29"/>
      <c r="B483" s="30"/>
      <c r="C483" s="31"/>
      <c r="D483" s="43"/>
      <c r="E483" s="26"/>
      <c r="F483" s="27"/>
      <c r="G483" s="245"/>
      <c r="H483" s="246"/>
      <c r="I483" s="36"/>
      <c r="M483" s="6">
        <v>1.2452000000000001</v>
      </c>
    </row>
    <row r="484" spans="1:13" s="6" customFormat="1" ht="18.75" x14ac:dyDescent="0.25">
      <c r="A484" s="29" t="s">
        <v>516</v>
      </c>
      <c r="B484" s="33" t="s">
        <v>517</v>
      </c>
      <c r="C484" s="31" t="s">
        <v>7</v>
      </c>
      <c r="D484" s="43">
        <f>((L484/M484)/E484)</f>
        <v>0</v>
      </c>
      <c r="E484" s="26">
        <v>134.9</v>
      </c>
      <c r="F484" s="27">
        <f>D484*E484</f>
        <v>0</v>
      </c>
      <c r="G484" s="245"/>
      <c r="H484" s="246"/>
      <c r="I484" s="54"/>
      <c r="M484" s="6">
        <v>1.2452000000000001</v>
      </c>
    </row>
    <row r="485" spans="1:13" s="6" customFormat="1" ht="45.75" customHeight="1" x14ac:dyDescent="0.25">
      <c r="A485" s="29"/>
      <c r="B485" s="30" t="s">
        <v>518</v>
      </c>
      <c r="C485" s="31"/>
      <c r="D485" s="43"/>
      <c r="E485" s="26"/>
      <c r="F485" s="27"/>
      <c r="G485" s="245"/>
      <c r="H485" s="246"/>
      <c r="I485" s="36"/>
      <c r="M485" s="6">
        <v>1.2452000000000001</v>
      </c>
    </row>
    <row r="486" spans="1:13" s="6" customFormat="1" ht="18.75" x14ac:dyDescent="0.25">
      <c r="A486" s="29"/>
      <c r="B486" s="30"/>
      <c r="C486" s="31"/>
      <c r="D486" s="43"/>
      <c r="E486" s="26"/>
      <c r="F486" s="27"/>
      <c r="G486" s="245"/>
      <c r="H486" s="246"/>
      <c r="I486" s="36"/>
      <c r="M486" s="6">
        <v>1.2452000000000001</v>
      </c>
    </row>
    <row r="487" spans="1:13" s="6" customFormat="1" ht="18.75" x14ac:dyDescent="0.25">
      <c r="A487" s="29" t="s">
        <v>519</v>
      </c>
      <c r="B487" s="33" t="s">
        <v>520</v>
      </c>
      <c r="C487" s="31" t="s">
        <v>7</v>
      </c>
      <c r="D487" s="43">
        <f>((L487/M487)/E487)</f>
        <v>0</v>
      </c>
      <c r="E487" s="26">
        <v>26.08</v>
      </c>
      <c r="F487" s="27">
        <f>D487*E487</f>
        <v>0</v>
      </c>
      <c r="G487" s="245"/>
      <c r="H487" s="246"/>
      <c r="I487" s="54"/>
      <c r="M487" s="6">
        <v>1.2452000000000001</v>
      </c>
    </row>
    <row r="488" spans="1:13" s="6" customFormat="1" ht="47.25" x14ac:dyDescent="0.25">
      <c r="A488" s="29"/>
      <c r="B488" s="30" t="s">
        <v>521</v>
      </c>
      <c r="C488" s="31"/>
      <c r="D488" s="43"/>
      <c r="E488" s="26"/>
      <c r="F488" s="27"/>
      <c r="G488" s="245"/>
      <c r="H488" s="246"/>
      <c r="I488" s="36"/>
      <c r="M488" s="6">
        <v>1.2452000000000001</v>
      </c>
    </row>
    <row r="489" spans="1:13" s="6" customFormat="1" ht="18.75" x14ac:dyDescent="0.25">
      <c r="A489" s="29"/>
      <c r="B489" s="33"/>
      <c r="C489" s="31"/>
      <c r="D489" s="43"/>
      <c r="E489" s="26"/>
      <c r="F489" s="27"/>
      <c r="G489" s="245"/>
      <c r="H489" s="246"/>
      <c r="I489" s="36"/>
      <c r="M489" s="6">
        <v>1.2452000000000001</v>
      </c>
    </row>
    <row r="490" spans="1:13" s="6" customFormat="1" ht="18.75" x14ac:dyDescent="0.25">
      <c r="A490" s="29" t="s">
        <v>522</v>
      </c>
      <c r="B490" s="33" t="s">
        <v>523</v>
      </c>
      <c r="C490" s="31" t="s">
        <v>7</v>
      </c>
      <c r="D490" s="43">
        <f>((L490/M490)/E490)</f>
        <v>0</v>
      </c>
      <c r="E490" s="26">
        <v>35.270000000000003</v>
      </c>
      <c r="F490" s="27">
        <f>D490*E490</f>
        <v>0</v>
      </c>
      <c r="G490" s="245"/>
      <c r="H490" s="246"/>
      <c r="I490" s="54"/>
      <c r="M490" s="6">
        <v>1.2452000000000001</v>
      </c>
    </row>
    <row r="491" spans="1:13" s="6" customFormat="1" ht="47.25" x14ac:dyDescent="0.25">
      <c r="A491" s="29"/>
      <c r="B491" s="30" t="s">
        <v>521</v>
      </c>
      <c r="C491" s="31"/>
      <c r="D491" s="43"/>
      <c r="E491" s="26"/>
      <c r="F491" s="27"/>
      <c r="G491" s="245"/>
      <c r="H491" s="246"/>
      <c r="I491" s="36"/>
      <c r="M491" s="6">
        <v>1.2452000000000001</v>
      </c>
    </row>
    <row r="492" spans="1:13" s="6" customFormat="1" ht="18.75" x14ac:dyDescent="0.25">
      <c r="A492" s="29"/>
      <c r="B492" s="33"/>
      <c r="C492" s="31"/>
      <c r="D492" s="43"/>
      <c r="E492" s="26"/>
      <c r="F492" s="27"/>
      <c r="G492" s="245"/>
      <c r="H492" s="246"/>
      <c r="I492" s="36"/>
      <c r="M492" s="6">
        <v>1.2452000000000001</v>
      </c>
    </row>
    <row r="493" spans="1:13" s="6" customFormat="1" ht="18.75" x14ac:dyDescent="0.25">
      <c r="A493" s="29" t="s">
        <v>524</v>
      </c>
      <c r="B493" s="33" t="s">
        <v>525</v>
      </c>
      <c r="C493" s="31" t="s">
        <v>7</v>
      </c>
      <c r="D493" s="43">
        <f>((L493/M493)/E493)</f>
        <v>0</v>
      </c>
      <c r="E493" s="26">
        <v>368.3</v>
      </c>
      <c r="F493" s="27">
        <f>D493*E493</f>
        <v>0</v>
      </c>
      <c r="G493" s="245"/>
      <c r="H493" s="246"/>
      <c r="I493" s="54"/>
      <c r="M493" s="6">
        <v>1.2452000000000001</v>
      </c>
    </row>
    <row r="494" spans="1:13" s="6" customFormat="1" ht="94.5" x14ac:dyDescent="0.25">
      <c r="A494" s="29"/>
      <c r="B494" s="30" t="s">
        <v>526</v>
      </c>
      <c r="C494" s="31"/>
      <c r="D494" s="43"/>
      <c r="E494" s="26"/>
      <c r="F494" s="27"/>
      <c r="G494" s="245"/>
      <c r="H494" s="246"/>
      <c r="I494" s="36"/>
      <c r="M494" s="6">
        <v>1.2452000000000001</v>
      </c>
    </row>
    <row r="495" spans="1:13" s="6" customFormat="1" ht="18.75" x14ac:dyDescent="0.25">
      <c r="A495" s="29"/>
      <c r="B495" s="33"/>
      <c r="C495" s="31"/>
      <c r="D495" s="43"/>
      <c r="E495" s="26"/>
      <c r="F495" s="27"/>
      <c r="G495" s="245"/>
      <c r="H495" s="246"/>
      <c r="I495" s="36"/>
      <c r="M495" s="6">
        <v>1.2452000000000001</v>
      </c>
    </row>
    <row r="496" spans="1:13" s="6" customFormat="1" ht="18.75" x14ac:dyDescent="0.25">
      <c r="A496" s="29" t="s">
        <v>527</v>
      </c>
      <c r="B496" s="33" t="s">
        <v>528</v>
      </c>
      <c r="C496" s="31" t="s">
        <v>7</v>
      </c>
      <c r="D496" s="43">
        <f>((L496/M496)/E496)</f>
        <v>0</v>
      </c>
      <c r="E496" s="26">
        <v>390.67</v>
      </c>
      <c r="F496" s="27">
        <f>D496*E496</f>
        <v>0</v>
      </c>
      <c r="G496" s="245"/>
      <c r="H496" s="246"/>
      <c r="I496" s="54"/>
      <c r="M496" s="6">
        <v>1.2452000000000001</v>
      </c>
    </row>
    <row r="497" spans="1:13" s="6" customFormat="1" ht="94.5" x14ac:dyDescent="0.25">
      <c r="A497" s="29"/>
      <c r="B497" s="30" t="s">
        <v>529</v>
      </c>
      <c r="C497" s="31"/>
      <c r="D497" s="43"/>
      <c r="E497" s="26"/>
      <c r="F497" s="27"/>
      <c r="G497" s="245"/>
      <c r="H497" s="246"/>
      <c r="I497" s="36"/>
      <c r="M497" s="6">
        <v>1.2452000000000001</v>
      </c>
    </row>
    <row r="498" spans="1:13" s="6" customFormat="1" ht="18.75" x14ac:dyDescent="0.25">
      <c r="A498" s="29"/>
      <c r="B498" s="30"/>
      <c r="C498" s="31"/>
      <c r="D498" s="43"/>
      <c r="E498" s="26"/>
      <c r="F498" s="27"/>
      <c r="G498" s="245"/>
      <c r="H498" s="246"/>
      <c r="I498" s="36"/>
      <c r="M498" s="6">
        <v>1.2452000000000001</v>
      </c>
    </row>
    <row r="499" spans="1:13" s="6" customFormat="1" ht="18.75" x14ac:dyDescent="0.25">
      <c r="A499" s="29" t="s">
        <v>530</v>
      </c>
      <c r="B499" s="33" t="s">
        <v>531</v>
      </c>
      <c r="C499" s="31" t="s">
        <v>7</v>
      </c>
      <c r="D499" s="43">
        <v>2</v>
      </c>
      <c r="E499" s="26">
        <v>367.89</v>
      </c>
      <c r="F499" s="27">
        <f>D499*E499</f>
        <v>735.78</v>
      </c>
      <c r="G499" s="245"/>
      <c r="H499" s="246"/>
      <c r="I499" s="54"/>
      <c r="L499" s="6">
        <v>831.4</v>
      </c>
      <c r="M499" s="6">
        <v>1.2452000000000001</v>
      </c>
    </row>
    <row r="500" spans="1:13" s="6" customFormat="1" ht="94.5" x14ac:dyDescent="0.25">
      <c r="A500" s="29"/>
      <c r="B500" s="30" t="s">
        <v>532</v>
      </c>
      <c r="C500" s="31"/>
      <c r="D500" s="43"/>
      <c r="E500" s="26"/>
      <c r="F500" s="27"/>
      <c r="G500" s="245"/>
      <c r="H500" s="246"/>
      <c r="I500" s="36"/>
      <c r="M500" s="6">
        <v>1.2452000000000001</v>
      </c>
    </row>
    <row r="501" spans="1:13" s="6" customFormat="1" ht="18.75" x14ac:dyDescent="0.25">
      <c r="A501" s="29"/>
      <c r="B501" s="30"/>
      <c r="C501" s="31"/>
      <c r="D501" s="43"/>
      <c r="E501" s="26"/>
      <c r="F501" s="27"/>
      <c r="G501" s="245"/>
      <c r="H501" s="246"/>
      <c r="I501" s="36"/>
      <c r="M501" s="6">
        <v>1.2452000000000001</v>
      </c>
    </row>
    <row r="502" spans="1:13" s="6" customFormat="1" ht="18.75" x14ac:dyDescent="0.25">
      <c r="A502" s="29" t="s">
        <v>533</v>
      </c>
      <c r="B502" s="33" t="s">
        <v>534</v>
      </c>
      <c r="C502" s="31" t="s">
        <v>7</v>
      </c>
      <c r="D502" s="43">
        <v>32</v>
      </c>
      <c r="E502" s="26">
        <v>62.28</v>
      </c>
      <c r="F502" s="27">
        <f>D502*E502</f>
        <v>1992.96</v>
      </c>
      <c r="G502" s="245"/>
      <c r="H502" s="246"/>
      <c r="I502" s="54"/>
      <c r="L502" s="6">
        <v>2273.31</v>
      </c>
      <c r="M502" s="6">
        <v>1.2452000000000001</v>
      </c>
    </row>
    <row r="503" spans="1:13" s="6" customFormat="1" ht="63" x14ac:dyDescent="0.25">
      <c r="A503" s="29"/>
      <c r="B503" s="30" t="s">
        <v>535</v>
      </c>
      <c r="C503" s="31"/>
      <c r="D503" s="43"/>
      <c r="E503" s="26"/>
      <c r="F503" s="27"/>
      <c r="G503" s="245"/>
      <c r="H503" s="246"/>
      <c r="I503" s="36"/>
      <c r="M503" s="6">
        <v>1.2452000000000001</v>
      </c>
    </row>
    <row r="504" spans="1:13" s="6" customFormat="1" ht="18.75" x14ac:dyDescent="0.25">
      <c r="A504" s="29"/>
      <c r="B504" s="30"/>
      <c r="C504" s="31"/>
      <c r="D504" s="43"/>
      <c r="E504" s="26"/>
      <c r="F504" s="27"/>
      <c r="G504" s="245"/>
      <c r="H504" s="246"/>
      <c r="I504" s="36"/>
      <c r="M504" s="6">
        <v>1.2452000000000001</v>
      </c>
    </row>
    <row r="505" spans="1:13" s="6" customFormat="1" ht="18.75" x14ac:dyDescent="0.25">
      <c r="A505" s="29" t="s">
        <v>536</v>
      </c>
      <c r="B505" s="33" t="s">
        <v>537</v>
      </c>
      <c r="C505" s="31" t="s">
        <v>7</v>
      </c>
      <c r="D505" s="43">
        <v>10</v>
      </c>
      <c r="E505" s="26">
        <v>435.7</v>
      </c>
      <c r="F505" s="27">
        <f>D505*E505</f>
        <v>4357</v>
      </c>
      <c r="G505" s="245"/>
      <c r="H505" s="246"/>
      <c r="I505" s="54"/>
      <c r="L505" s="6">
        <v>4403.12</v>
      </c>
      <c r="M505" s="6">
        <v>1.2452000000000001</v>
      </c>
    </row>
    <row r="506" spans="1:13" s="6" customFormat="1" ht="94.5" customHeight="1" x14ac:dyDescent="0.25">
      <c r="A506" s="29"/>
      <c r="B506" s="30" t="s">
        <v>538</v>
      </c>
      <c r="C506" s="31"/>
      <c r="D506" s="43"/>
      <c r="E506" s="26"/>
      <c r="F506" s="27"/>
      <c r="G506" s="245"/>
      <c r="H506" s="246"/>
      <c r="I506" s="36"/>
      <c r="M506" s="6">
        <v>1.2452000000000001</v>
      </c>
    </row>
    <row r="507" spans="1:13" s="6" customFormat="1" ht="18.75" x14ac:dyDescent="0.25">
      <c r="A507" s="29"/>
      <c r="B507" s="30"/>
      <c r="C507" s="31"/>
      <c r="D507" s="43"/>
      <c r="E507" s="26"/>
      <c r="F507" s="27"/>
      <c r="G507" s="245"/>
      <c r="H507" s="246"/>
      <c r="I507" s="36"/>
      <c r="M507" s="6">
        <v>1.2452000000000001</v>
      </c>
    </row>
    <row r="508" spans="1:13" s="6" customFormat="1" ht="18.75" x14ac:dyDescent="0.25">
      <c r="A508" s="29" t="s">
        <v>539</v>
      </c>
      <c r="B508" s="33" t="s">
        <v>540</v>
      </c>
      <c r="C508" s="31" t="s">
        <v>7</v>
      </c>
      <c r="D508" s="43">
        <v>19</v>
      </c>
      <c r="E508" s="26">
        <v>246.27</v>
      </c>
      <c r="F508" s="27">
        <f>D508*E508</f>
        <v>4679.13</v>
      </c>
      <c r="G508" s="245"/>
      <c r="H508" s="246"/>
      <c r="I508" s="54"/>
      <c r="L508" s="6">
        <f>2564.43+2884.2</f>
        <v>5448.6299999999992</v>
      </c>
      <c r="M508" s="6">
        <v>1.2452000000000001</v>
      </c>
    </row>
    <row r="509" spans="1:13" s="6" customFormat="1" ht="94.5" x14ac:dyDescent="0.25">
      <c r="A509" s="29"/>
      <c r="B509" s="30" t="s">
        <v>541</v>
      </c>
      <c r="C509" s="31"/>
      <c r="D509" s="43"/>
      <c r="E509" s="26"/>
      <c r="F509" s="27"/>
      <c r="G509" s="245"/>
      <c r="H509" s="246"/>
      <c r="I509" s="36"/>
      <c r="M509" s="6">
        <v>1.2452000000000001</v>
      </c>
    </row>
    <row r="510" spans="1:13" s="6" customFormat="1" ht="18.75" x14ac:dyDescent="0.25">
      <c r="A510" s="29"/>
      <c r="B510" s="30"/>
      <c r="C510" s="31"/>
      <c r="D510" s="43"/>
      <c r="E510" s="26"/>
      <c r="F510" s="27"/>
      <c r="G510" s="245"/>
      <c r="H510" s="246"/>
      <c r="I510" s="36"/>
      <c r="M510" s="6">
        <v>1.2452000000000001</v>
      </c>
    </row>
    <row r="511" spans="1:13" s="6" customFormat="1" ht="18.75" x14ac:dyDescent="0.25">
      <c r="A511" s="29" t="s">
        <v>542</v>
      </c>
      <c r="B511" s="42" t="s">
        <v>543</v>
      </c>
      <c r="C511" s="31"/>
      <c r="D511" s="43"/>
      <c r="E511" s="26"/>
      <c r="F511" s="27"/>
      <c r="G511" s="245"/>
      <c r="H511" s="246"/>
      <c r="I511" s="36"/>
      <c r="M511" s="6">
        <v>1.2452000000000001</v>
      </c>
    </row>
    <row r="512" spans="1:13" s="6" customFormat="1" ht="47.25" x14ac:dyDescent="0.25">
      <c r="A512" s="29"/>
      <c r="B512" s="30" t="s">
        <v>544</v>
      </c>
      <c r="C512" s="31"/>
      <c r="D512" s="43"/>
      <c r="E512" s="26"/>
      <c r="F512" s="27"/>
      <c r="G512" s="245"/>
      <c r="H512" s="246"/>
      <c r="I512" s="36"/>
      <c r="M512" s="6">
        <v>1.2452000000000001</v>
      </c>
    </row>
    <row r="513" spans="1:13" s="6" customFormat="1" ht="18.75" x14ac:dyDescent="0.25">
      <c r="A513" s="29"/>
      <c r="B513" s="42"/>
      <c r="C513" s="31"/>
      <c r="D513" s="43"/>
      <c r="E513" s="26"/>
      <c r="F513" s="27"/>
      <c r="G513" s="245"/>
      <c r="H513" s="246"/>
      <c r="I513" s="36"/>
      <c r="M513" s="6">
        <v>1.2452000000000001</v>
      </c>
    </row>
    <row r="514" spans="1:13" s="6" customFormat="1" ht="31.5" x14ac:dyDescent="0.25">
      <c r="A514" s="29" t="s">
        <v>545</v>
      </c>
      <c r="B514" s="79" t="s">
        <v>546</v>
      </c>
      <c r="C514" s="31" t="s">
        <v>7</v>
      </c>
      <c r="D514" s="43">
        <v>12</v>
      </c>
      <c r="E514" s="26">
        <v>54.5</v>
      </c>
      <c r="F514" s="27">
        <f>D514*E514</f>
        <v>654</v>
      </c>
      <c r="G514" s="245"/>
      <c r="H514" s="246"/>
      <c r="I514" s="54"/>
      <c r="L514" s="6">
        <v>770.58</v>
      </c>
      <c r="M514" s="6">
        <v>1.2452000000000001</v>
      </c>
    </row>
    <row r="515" spans="1:13" s="6" customFormat="1" ht="18.75" x14ac:dyDescent="0.25">
      <c r="A515" s="29"/>
      <c r="B515" s="79"/>
      <c r="C515" s="31"/>
      <c r="D515" s="43"/>
      <c r="E515" s="26"/>
      <c r="F515" s="27"/>
      <c r="G515" s="245"/>
      <c r="H515" s="246"/>
      <c r="I515" s="36"/>
      <c r="M515" s="6">
        <v>1.2452000000000001</v>
      </c>
    </row>
    <row r="516" spans="1:13" s="6" customFormat="1" ht="31.5" x14ac:dyDescent="0.25">
      <c r="A516" s="29" t="s">
        <v>547</v>
      </c>
      <c r="B516" s="79" t="s">
        <v>548</v>
      </c>
      <c r="C516" s="31" t="s">
        <v>7</v>
      </c>
      <c r="D516" s="43">
        <f>((L516/M516)/E516)</f>
        <v>0</v>
      </c>
      <c r="E516" s="26">
        <v>53.26</v>
      </c>
      <c r="F516" s="27">
        <f>D516*E516</f>
        <v>0</v>
      </c>
      <c r="G516" s="245"/>
      <c r="H516" s="246"/>
      <c r="I516" s="54"/>
      <c r="M516" s="6">
        <v>1.2452000000000001</v>
      </c>
    </row>
    <row r="517" spans="1:13" s="6" customFormat="1" ht="18.75" x14ac:dyDescent="0.25">
      <c r="A517" s="29"/>
      <c r="B517" s="30"/>
      <c r="C517" s="31"/>
      <c r="D517" s="43"/>
      <c r="E517" s="26"/>
      <c r="F517" s="27"/>
      <c r="G517" s="245"/>
      <c r="H517" s="246"/>
      <c r="I517" s="36"/>
      <c r="M517" s="6">
        <v>1.2452000000000001</v>
      </c>
    </row>
    <row r="518" spans="1:13" s="6" customFormat="1" ht="18.75" x14ac:dyDescent="0.25">
      <c r="A518" s="29" t="s">
        <v>549</v>
      </c>
      <c r="B518" s="42" t="s">
        <v>550</v>
      </c>
      <c r="C518" s="31"/>
      <c r="D518" s="43"/>
      <c r="E518" s="26"/>
      <c r="F518" s="27"/>
      <c r="G518" s="245"/>
      <c r="H518" s="246"/>
      <c r="I518" s="36"/>
      <c r="M518" s="6">
        <v>1.2452000000000001</v>
      </c>
    </row>
    <row r="519" spans="1:13" s="6" customFormat="1" ht="47.25" x14ac:dyDescent="0.25">
      <c r="A519" s="29"/>
      <c r="B519" s="30" t="s">
        <v>551</v>
      </c>
      <c r="C519" s="31"/>
      <c r="D519" s="43"/>
      <c r="E519" s="26"/>
      <c r="F519" s="27"/>
      <c r="G519" s="245"/>
      <c r="H519" s="246"/>
      <c r="I519" s="36"/>
      <c r="M519" s="6">
        <v>1.2452000000000001</v>
      </c>
    </row>
    <row r="520" spans="1:13" s="6" customFormat="1" ht="18.75" x14ac:dyDescent="0.25">
      <c r="A520" s="29"/>
      <c r="B520" s="42"/>
      <c r="C520" s="31"/>
      <c r="D520" s="43"/>
      <c r="E520" s="26"/>
      <c r="F520" s="27"/>
      <c r="G520" s="245"/>
      <c r="H520" s="246"/>
      <c r="I520" s="36"/>
      <c r="M520" s="6">
        <v>1.2452000000000001</v>
      </c>
    </row>
    <row r="521" spans="1:13" s="6" customFormat="1" ht="18.75" x14ac:dyDescent="0.25">
      <c r="A521" s="29" t="s">
        <v>552</v>
      </c>
      <c r="B521" s="33" t="s">
        <v>553</v>
      </c>
      <c r="C521" s="31" t="s">
        <v>7</v>
      </c>
      <c r="D521" s="43">
        <f>((L521/M521)/E521)</f>
        <v>0</v>
      </c>
      <c r="E521" s="26">
        <v>28.52</v>
      </c>
      <c r="F521" s="27">
        <f>D521*E521</f>
        <v>0</v>
      </c>
      <c r="G521" s="245"/>
      <c r="H521" s="246"/>
      <c r="I521" s="54"/>
      <c r="M521" s="6">
        <v>1.2452000000000001</v>
      </c>
    </row>
    <row r="522" spans="1:13" s="6" customFormat="1" ht="18.75" x14ac:dyDescent="0.25">
      <c r="A522" s="29"/>
      <c r="B522" s="30"/>
      <c r="C522" s="31"/>
      <c r="D522" s="43"/>
      <c r="E522" s="26"/>
      <c r="F522" s="27"/>
      <c r="G522" s="245"/>
      <c r="H522" s="246"/>
      <c r="I522" s="36"/>
      <c r="M522" s="6">
        <v>1.2452000000000001</v>
      </c>
    </row>
    <row r="523" spans="1:13" s="6" customFormat="1" ht="18.75" x14ac:dyDescent="0.25">
      <c r="A523" s="29" t="s">
        <v>554</v>
      </c>
      <c r="B523" s="33" t="s">
        <v>555</v>
      </c>
      <c r="C523" s="31" t="s">
        <v>7</v>
      </c>
      <c r="D523" s="43">
        <f>((L523/M523)/E523)</f>
        <v>0</v>
      </c>
      <c r="E523" s="26">
        <v>29.27</v>
      </c>
      <c r="F523" s="27">
        <f>D523*E523</f>
        <v>0</v>
      </c>
      <c r="G523" s="245"/>
      <c r="H523" s="246"/>
      <c r="I523" s="54"/>
      <c r="M523" s="6">
        <v>1.2452000000000001</v>
      </c>
    </row>
    <row r="524" spans="1:13" s="6" customFormat="1" ht="18.75" x14ac:dyDescent="0.25">
      <c r="A524" s="29"/>
      <c r="B524" s="30"/>
      <c r="C524" s="31"/>
      <c r="D524" s="43"/>
      <c r="E524" s="26"/>
      <c r="F524" s="27"/>
      <c r="G524" s="245"/>
      <c r="H524" s="246"/>
      <c r="I524" s="36"/>
      <c r="M524" s="6">
        <v>1.2452000000000001</v>
      </c>
    </row>
    <row r="525" spans="1:13" s="6" customFormat="1" ht="18.75" x14ac:dyDescent="0.25">
      <c r="A525" s="29" t="s">
        <v>556</v>
      </c>
      <c r="B525" s="33" t="s">
        <v>557</v>
      </c>
      <c r="C525" s="31" t="s">
        <v>7</v>
      </c>
      <c r="D525" s="43">
        <f>((L525/M525)/E525)</f>
        <v>0</v>
      </c>
      <c r="E525" s="26">
        <v>40.340000000000003</v>
      </c>
      <c r="F525" s="27">
        <f>D525*E525</f>
        <v>0</v>
      </c>
      <c r="G525" s="245"/>
      <c r="H525" s="246"/>
      <c r="I525" s="54"/>
      <c r="M525" s="6">
        <v>1.2452000000000001</v>
      </c>
    </row>
    <row r="526" spans="1:13" s="6" customFormat="1" ht="18.75" x14ac:dyDescent="0.25">
      <c r="A526" s="29"/>
      <c r="B526" s="30"/>
      <c r="C526" s="31"/>
      <c r="D526" s="43"/>
      <c r="E526" s="26"/>
      <c r="F526" s="27"/>
      <c r="G526" s="245"/>
      <c r="H526" s="246"/>
      <c r="I526" s="36"/>
      <c r="M526" s="6">
        <v>1.2452000000000001</v>
      </c>
    </row>
    <row r="527" spans="1:13" s="6" customFormat="1" ht="18.75" x14ac:dyDescent="0.25">
      <c r="A527" s="29" t="s">
        <v>558</v>
      </c>
      <c r="B527" s="33" t="s">
        <v>559</v>
      </c>
      <c r="C527" s="31" t="s">
        <v>7</v>
      </c>
      <c r="D527" s="43">
        <v>34</v>
      </c>
      <c r="E527" s="26">
        <v>60.65</v>
      </c>
      <c r="F527" s="27">
        <f>D527*E527</f>
        <v>2062.1</v>
      </c>
      <c r="G527" s="245"/>
      <c r="H527" s="246"/>
      <c r="I527" s="54"/>
      <c r="L527" s="6">
        <v>2355.52</v>
      </c>
      <c r="M527" s="6">
        <v>1.2452000000000001</v>
      </c>
    </row>
    <row r="528" spans="1:13" s="6" customFormat="1" ht="18.75" x14ac:dyDescent="0.25">
      <c r="A528" s="29"/>
      <c r="B528" s="30"/>
      <c r="C528" s="31"/>
      <c r="D528" s="43"/>
      <c r="E528" s="26"/>
      <c r="F528" s="27"/>
      <c r="G528" s="245"/>
      <c r="H528" s="246"/>
      <c r="I528" s="36"/>
      <c r="M528" s="6">
        <v>1.2452000000000001</v>
      </c>
    </row>
    <row r="529" spans="1:13" s="6" customFormat="1" ht="18.75" x14ac:dyDescent="0.25">
      <c r="A529" s="29" t="s">
        <v>560</v>
      </c>
      <c r="B529" s="58" t="s">
        <v>561</v>
      </c>
      <c r="C529" s="31" t="s">
        <v>7</v>
      </c>
      <c r="D529" s="43">
        <f>((L529/M529)/E529)</f>
        <v>0</v>
      </c>
      <c r="E529" s="26">
        <v>75.33</v>
      </c>
      <c r="F529" s="27">
        <f>D529*E529</f>
        <v>0</v>
      </c>
      <c r="G529" s="245"/>
      <c r="H529" s="246"/>
      <c r="I529" s="54"/>
      <c r="M529" s="6">
        <v>1.2452000000000001</v>
      </c>
    </row>
    <row r="530" spans="1:13" s="6" customFormat="1" ht="18.75" x14ac:dyDescent="0.25">
      <c r="A530" s="29"/>
      <c r="B530" s="42"/>
      <c r="C530" s="31"/>
      <c r="D530" s="43"/>
      <c r="E530" s="26"/>
      <c r="F530" s="27"/>
      <c r="G530" s="245"/>
      <c r="H530" s="246"/>
      <c r="I530" s="36"/>
      <c r="M530" s="6">
        <v>1.2452000000000001</v>
      </c>
    </row>
    <row r="531" spans="1:13" s="6" customFormat="1" ht="18.75" x14ac:dyDescent="0.25">
      <c r="A531" s="29" t="s">
        <v>562</v>
      </c>
      <c r="B531" s="33" t="s">
        <v>563</v>
      </c>
      <c r="C531" s="31" t="s">
        <v>7</v>
      </c>
      <c r="D531" s="43">
        <f>((L531/M531)/E531)</f>
        <v>0</v>
      </c>
      <c r="E531" s="26">
        <v>52.24</v>
      </c>
      <c r="F531" s="27">
        <f>D531*E531</f>
        <v>0</v>
      </c>
      <c r="G531" s="245"/>
      <c r="H531" s="246"/>
      <c r="I531" s="54"/>
      <c r="M531" s="6">
        <v>1.2452000000000001</v>
      </c>
    </row>
    <row r="532" spans="1:13" s="6" customFormat="1" ht="18.75" x14ac:dyDescent="0.25">
      <c r="A532" s="29"/>
      <c r="B532" s="30"/>
      <c r="C532" s="31"/>
      <c r="D532" s="43"/>
      <c r="E532" s="26"/>
      <c r="F532" s="27"/>
      <c r="G532" s="245"/>
      <c r="H532" s="246"/>
      <c r="I532" s="36"/>
      <c r="M532" s="6">
        <v>1.2452000000000001</v>
      </c>
    </row>
    <row r="533" spans="1:13" s="6" customFormat="1" ht="18.75" x14ac:dyDescent="0.25">
      <c r="A533" s="29" t="s">
        <v>564</v>
      </c>
      <c r="B533" s="33" t="s">
        <v>565</v>
      </c>
      <c r="C533" s="31" t="s">
        <v>7</v>
      </c>
      <c r="D533" s="43">
        <f>((L533/M533)/E533)</f>
        <v>0</v>
      </c>
      <c r="E533" s="26">
        <v>56.76</v>
      </c>
      <c r="F533" s="27">
        <f>D533*E533</f>
        <v>0</v>
      </c>
      <c r="G533" s="245"/>
      <c r="H533" s="246"/>
      <c r="I533" s="54"/>
      <c r="M533" s="6">
        <v>1.2452000000000001</v>
      </c>
    </row>
    <row r="534" spans="1:13" s="6" customFormat="1" ht="18.75" x14ac:dyDescent="0.25">
      <c r="A534" s="29"/>
      <c r="B534" s="30"/>
      <c r="C534" s="31"/>
      <c r="D534" s="43"/>
      <c r="E534" s="26"/>
      <c r="F534" s="27"/>
      <c r="G534" s="245"/>
      <c r="H534" s="246"/>
      <c r="I534" s="36"/>
      <c r="M534" s="6">
        <v>1.2452000000000001</v>
      </c>
    </row>
    <row r="535" spans="1:13" s="6" customFormat="1" ht="18.75" x14ac:dyDescent="0.25">
      <c r="A535" s="29" t="s">
        <v>566</v>
      </c>
      <c r="B535" s="33" t="s">
        <v>567</v>
      </c>
      <c r="C535" s="31" t="s">
        <v>7</v>
      </c>
      <c r="D535" s="43">
        <f>((L535/M535)/E535)</f>
        <v>0</v>
      </c>
      <c r="E535" s="26">
        <v>69.06</v>
      </c>
      <c r="F535" s="27">
        <f>D535*E535</f>
        <v>0</v>
      </c>
      <c r="G535" s="245"/>
      <c r="H535" s="246"/>
      <c r="I535" s="54"/>
      <c r="M535" s="6">
        <v>1.2452000000000001</v>
      </c>
    </row>
    <row r="536" spans="1:13" s="6" customFormat="1" ht="18.75" x14ac:dyDescent="0.25">
      <c r="A536" s="29"/>
      <c r="B536" s="30"/>
      <c r="C536" s="31"/>
      <c r="D536" s="43"/>
      <c r="E536" s="26"/>
      <c r="F536" s="27"/>
      <c r="G536" s="245"/>
      <c r="H536" s="246"/>
      <c r="I536" s="36"/>
      <c r="M536" s="6">
        <v>1.2452000000000001</v>
      </c>
    </row>
    <row r="537" spans="1:13" s="6" customFormat="1" ht="18.75" x14ac:dyDescent="0.25">
      <c r="A537" s="29" t="s">
        <v>568</v>
      </c>
      <c r="B537" s="33" t="s">
        <v>569</v>
      </c>
      <c r="C537" s="31" t="s">
        <v>7</v>
      </c>
      <c r="D537" s="43">
        <f>((L537/M537)/E537)</f>
        <v>0</v>
      </c>
      <c r="E537" s="26">
        <v>104.97</v>
      </c>
      <c r="F537" s="27">
        <f>D537*E537</f>
        <v>0</v>
      </c>
      <c r="G537" s="245"/>
      <c r="H537" s="246"/>
      <c r="I537" s="54"/>
      <c r="M537" s="6">
        <v>1.2452000000000001</v>
      </c>
    </row>
    <row r="538" spans="1:13" s="6" customFormat="1" ht="18.75" x14ac:dyDescent="0.25">
      <c r="A538" s="29"/>
      <c r="B538" s="30"/>
      <c r="C538" s="31"/>
      <c r="D538" s="43"/>
      <c r="E538" s="26"/>
      <c r="F538" s="27"/>
      <c r="G538" s="245"/>
      <c r="H538" s="246"/>
      <c r="I538" s="36"/>
      <c r="M538" s="6">
        <v>1.2452000000000001</v>
      </c>
    </row>
    <row r="539" spans="1:13" s="6" customFormat="1" ht="18.75" x14ac:dyDescent="0.25">
      <c r="A539" s="29" t="s">
        <v>570</v>
      </c>
      <c r="B539" s="33" t="s">
        <v>571</v>
      </c>
      <c r="C539" s="31" t="s">
        <v>7</v>
      </c>
      <c r="D539" s="43">
        <f>((L539/M539)/E539)</f>
        <v>0</v>
      </c>
      <c r="E539" s="26">
        <v>116.16</v>
      </c>
      <c r="F539" s="27">
        <f>D539*E539</f>
        <v>0</v>
      </c>
      <c r="G539" s="245"/>
      <c r="H539" s="246"/>
      <c r="I539" s="54"/>
      <c r="M539" s="6">
        <v>1.2452000000000001</v>
      </c>
    </row>
    <row r="540" spans="1:13" s="6" customFormat="1" ht="18.75" x14ac:dyDescent="0.25">
      <c r="A540" s="29"/>
      <c r="B540" s="30"/>
      <c r="C540" s="31"/>
      <c r="D540" s="43"/>
      <c r="E540" s="26"/>
      <c r="F540" s="27"/>
      <c r="G540" s="245"/>
      <c r="H540" s="246"/>
      <c r="I540" s="36"/>
      <c r="M540" s="6">
        <v>1.2452000000000001</v>
      </c>
    </row>
    <row r="541" spans="1:13" s="6" customFormat="1" ht="18.75" x14ac:dyDescent="0.25">
      <c r="A541" s="29" t="s">
        <v>572</v>
      </c>
      <c r="B541" s="42" t="s">
        <v>573</v>
      </c>
      <c r="C541" s="31"/>
      <c r="D541" s="43"/>
      <c r="E541" s="26"/>
      <c r="F541" s="27"/>
      <c r="G541" s="245"/>
      <c r="H541" s="246"/>
      <c r="I541" s="36"/>
      <c r="M541" s="6">
        <v>1.2452000000000001</v>
      </c>
    </row>
    <row r="542" spans="1:13" s="6" customFormat="1" ht="18.75" x14ac:dyDescent="0.25">
      <c r="A542" s="29" t="s">
        <v>574</v>
      </c>
      <c r="B542" s="33" t="s">
        <v>575</v>
      </c>
      <c r="C542" s="31" t="s">
        <v>7</v>
      </c>
      <c r="D542" s="43">
        <f>((L542/M542)/E542)</f>
        <v>0</v>
      </c>
      <c r="E542" s="26">
        <v>87.25</v>
      </c>
      <c r="F542" s="27">
        <f>D542*E542</f>
        <v>0</v>
      </c>
      <c r="G542" s="245"/>
      <c r="H542" s="246"/>
      <c r="I542" s="54"/>
      <c r="M542" s="6">
        <v>1.2452000000000001</v>
      </c>
    </row>
    <row r="543" spans="1:13" s="6" customFormat="1" ht="63" x14ac:dyDescent="0.25">
      <c r="A543" s="29"/>
      <c r="B543" s="30" t="s">
        <v>576</v>
      </c>
      <c r="C543" s="31"/>
      <c r="D543" s="43"/>
      <c r="E543" s="26"/>
      <c r="F543" s="27"/>
      <c r="G543" s="245"/>
      <c r="H543" s="246"/>
      <c r="I543" s="36"/>
      <c r="M543" s="6">
        <v>1.2452000000000001</v>
      </c>
    </row>
    <row r="544" spans="1:13" s="6" customFormat="1" ht="18.75" x14ac:dyDescent="0.25">
      <c r="A544" s="29"/>
      <c r="B544" s="33"/>
      <c r="C544" s="31"/>
      <c r="D544" s="43"/>
      <c r="E544" s="26"/>
      <c r="F544" s="27"/>
      <c r="G544" s="245"/>
      <c r="H544" s="246"/>
      <c r="I544" s="36"/>
      <c r="M544" s="6">
        <v>1.2452000000000001</v>
      </c>
    </row>
    <row r="545" spans="1:13" s="6" customFormat="1" ht="18.75" x14ac:dyDescent="0.25">
      <c r="A545" s="29" t="s">
        <v>577</v>
      </c>
      <c r="B545" s="33" t="s">
        <v>578</v>
      </c>
      <c r="C545" s="31" t="s">
        <v>7</v>
      </c>
      <c r="D545" s="43">
        <f>((L545/M545)/E545)</f>
        <v>0</v>
      </c>
      <c r="E545" s="26">
        <v>72.7</v>
      </c>
      <c r="F545" s="27">
        <f>D545*E545</f>
        <v>0</v>
      </c>
      <c r="G545" s="245"/>
      <c r="H545" s="246"/>
      <c r="I545" s="54"/>
      <c r="M545" s="6">
        <v>1.2452000000000001</v>
      </c>
    </row>
    <row r="546" spans="1:13" s="6" customFormat="1" ht="63" x14ac:dyDescent="0.25">
      <c r="A546" s="29"/>
      <c r="B546" s="30" t="s">
        <v>579</v>
      </c>
      <c r="C546" s="31"/>
      <c r="D546" s="43"/>
      <c r="E546" s="26"/>
      <c r="F546" s="27"/>
      <c r="G546" s="245"/>
      <c r="H546" s="246"/>
      <c r="I546" s="36"/>
      <c r="M546" s="6">
        <v>1.2452000000000001</v>
      </c>
    </row>
    <row r="547" spans="1:13" s="6" customFormat="1" ht="18.75" x14ac:dyDescent="0.25">
      <c r="A547" s="29"/>
      <c r="B547" s="33"/>
      <c r="C547" s="31"/>
      <c r="D547" s="43"/>
      <c r="E547" s="26"/>
      <c r="F547" s="27"/>
      <c r="G547" s="245"/>
      <c r="H547" s="246"/>
      <c r="I547" s="36"/>
      <c r="M547" s="6">
        <v>1.2452000000000001</v>
      </c>
    </row>
    <row r="548" spans="1:13" s="6" customFormat="1" ht="18.75" x14ac:dyDescent="0.25">
      <c r="A548" s="29" t="s">
        <v>580</v>
      </c>
      <c r="B548" s="42" t="s">
        <v>581</v>
      </c>
      <c r="C548" s="31"/>
      <c r="D548" s="43"/>
      <c r="E548" s="26"/>
      <c r="F548" s="27"/>
      <c r="G548" s="245"/>
      <c r="H548" s="246"/>
      <c r="I548" s="36"/>
      <c r="M548" s="6">
        <v>1.2452000000000001</v>
      </c>
    </row>
    <row r="549" spans="1:13" s="6" customFormat="1" ht="18.75" x14ac:dyDescent="0.25">
      <c r="A549" s="29" t="s">
        <v>582</v>
      </c>
      <c r="B549" s="33" t="s">
        <v>583</v>
      </c>
      <c r="C549" s="31" t="s">
        <v>7</v>
      </c>
      <c r="D549" s="43">
        <f>((L549/M549)/E549)</f>
        <v>0</v>
      </c>
      <c r="E549" s="26">
        <v>1264.07</v>
      </c>
      <c r="F549" s="27">
        <f>D549*E549</f>
        <v>0</v>
      </c>
      <c r="G549" s="245"/>
      <c r="H549" s="246"/>
      <c r="I549" s="54"/>
      <c r="M549" s="6">
        <v>1.2452000000000001</v>
      </c>
    </row>
    <row r="550" spans="1:13" s="6" customFormat="1" ht="113.25" customHeight="1" x14ac:dyDescent="0.25">
      <c r="A550" s="29"/>
      <c r="B550" s="30" t="s">
        <v>584</v>
      </c>
      <c r="C550" s="31"/>
      <c r="D550" s="43"/>
      <c r="E550" s="26"/>
      <c r="F550" s="27"/>
      <c r="G550" s="245"/>
      <c r="H550" s="246"/>
      <c r="I550" s="36"/>
      <c r="M550" s="6">
        <v>1.2452000000000001</v>
      </c>
    </row>
    <row r="551" spans="1:13" s="6" customFormat="1" ht="18.75" x14ac:dyDescent="0.25">
      <c r="A551" s="29"/>
      <c r="B551" s="30"/>
      <c r="C551" s="31"/>
      <c r="D551" s="43"/>
      <c r="E551" s="26"/>
      <c r="F551" s="27"/>
      <c r="G551" s="245"/>
      <c r="H551" s="246"/>
      <c r="I551" s="36"/>
      <c r="M551" s="6">
        <v>1.2452000000000001</v>
      </c>
    </row>
    <row r="552" spans="1:13" s="6" customFormat="1" ht="18.75" x14ac:dyDescent="0.25">
      <c r="A552" s="29" t="s">
        <v>585</v>
      </c>
      <c r="B552" s="42" t="s">
        <v>586</v>
      </c>
      <c r="C552" s="31"/>
      <c r="D552" s="43"/>
      <c r="E552" s="26"/>
      <c r="F552" s="27"/>
      <c r="G552" s="245"/>
      <c r="H552" s="246"/>
      <c r="I552" s="36"/>
      <c r="M552" s="6">
        <v>1.2452000000000001</v>
      </c>
    </row>
    <row r="553" spans="1:13" s="6" customFormat="1" ht="94.5" x14ac:dyDescent="0.25">
      <c r="A553" s="29"/>
      <c r="B553" s="30" t="s">
        <v>587</v>
      </c>
      <c r="C553" s="31"/>
      <c r="D553" s="43"/>
      <c r="E553" s="26"/>
      <c r="F553" s="27"/>
      <c r="G553" s="245"/>
      <c r="H553" s="246"/>
      <c r="I553" s="36"/>
      <c r="M553" s="6">
        <v>1.2452000000000001</v>
      </c>
    </row>
    <row r="554" spans="1:13" s="6" customFormat="1" ht="18.75" x14ac:dyDescent="0.25">
      <c r="A554" s="29"/>
      <c r="B554" s="42"/>
      <c r="C554" s="31"/>
      <c r="D554" s="43"/>
      <c r="E554" s="26"/>
      <c r="F554" s="27"/>
      <c r="G554" s="245"/>
      <c r="H554" s="246"/>
      <c r="I554" s="36"/>
      <c r="M554" s="6">
        <v>1.2452000000000001</v>
      </c>
    </row>
    <row r="555" spans="1:13" s="6" customFormat="1" ht="31.5" x14ac:dyDescent="0.25">
      <c r="A555" s="29" t="s">
        <v>588</v>
      </c>
      <c r="B555" s="33" t="s">
        <v>589</v>
      </c>
      <c r="C555" s="31" t="s">
        <v>22</v>
      </c>
      <c r="D555" s="43">
        <f>((L555/M555)/E555)</f>
        <v>0</v>
      </c>
      <c r="E555" s="26">
        <v>23.26</v>
      </c>
      <c r="F555" s="27">
        <f>D555*E555</f>
        <v>0</v>
      </c>
      <c r="G555" s="245"/>
      <c r="H555" s="246"/>
      <c r="I555" s="54"/>
      <c r="M555" s="6">
        <v>1.2452000000000001</v>
      </c>
    </row>
    <row r="556" spans="1:13" s="6" customFormat="1" ht="18.75" x14ac:dyDescent="0.25">
      <c r="A556" s="29"/>
      <c r="B556" s="30"/>
      <c r="C556" s="31"/>
      <c r="D556" s="43"/>
      <c r="E556" s="26"/>
      <c r="F556" s="27"/>
      <c r="G556" s="245"/>
      <c r="H556" s="246"/>
      <c r="I556" s="36"/>
      <c r="M556" s="6">
        <v>1.2452000000000001</v>
      </c>
    </row>
    <row r="557" spans="1:13" s="6" customFormat="1" ht="31.5" x14ac:dyDescent="0.25">
      <c r="A557" s="29" t="s">
        <v>590</v>
      </c>
      <c r="B557" s="33" t="s">
        <v>591</v>
      </c>
      <c r="C557" s="31" t="s">
        <v>22</v>
      </c>
      <c r="D557" s="43">
        <f>((L557/M557)/E557)</f>
        <v>0</v>
      </c>
      <c r="E557" s="26">
        <v>25.99</v>
      </c>
      <c r="F557" s="27">
        <f>D557*E557</f>
        <v>0</v>
      </c>
      <c r="G557" s="245"/>
      <c r="H557" s="246"/>
      <c r="I557" s="54"/>
      <c r="M557" s="6">
        <v>1.2452000000000001</v>
      </c>
    </row>
    <row r="558" spans="1:13" s="6" customFormat="1" ht="18.75" x14ac:dyDescent="0.25">
      <c r="A558" s="29"/>
      <c r="B558" s="30"/>
      <c r="C558" s="31"/>
      <c r="D558" s="43"/>
      <c r="E558" s="26"/>
      <c r="F558" s="27"/>
      <c r="G558" s="245"/>
      <c r="H558" s="246"/>
      <c r="I558" s="36"/>
      <c r="M558" s="6">
        <v>1.2452000000000001</v>
      </c>
    </row>
    <row r="559" spans="1:13" s="6" customFormat="1" ht="31.5" x14ac:dyDescent="0.25">
      <c r="A559" s="29" t="s">
        <v>592</v>
      </c>
      <c r="B559" s="33" t="s">
        <v>593</v>
      </c>
      <c r="C559" s="31" t="s">
        <v>22</v>
      </c>
      <c r="D559" s="43">
        <f>((L559/M559)/E559)</f>
        <v>0</v>
      </c>
      <c r="E559" s="26">
        <v>31.97</v>
      </c>
      <c r="F559" s="27">
        <f>D559*E559</f>
        <v>0</v>
      </c>
      <c r="G559" s="245"/>
      <c r="H559" s="246"/>
      <c r="I559" s="54"/>
      <c r="M559" s="6">
        <v>1.2452000000000001</v>
      </c>
    </row>
    <row r="560" spans="1:13" s="6" customFormat="1" ht="18.75" x14ac:dyDescent="0.25">
      <c r="A560" s="29"/>
      <c r="B560" s="30"/>
      <c r="C560" s="31"/>
      <c r="D560" s="43"/>
      <c r="E560" s="26"/>
      <c r="F560" s="27"/>
      <c r="G560" s="245"/>
      <c r="H560" s="246"/>
      <c r="I560" s="36"/>
      <c r="M560" s="6">
        <v>1.2452000000000001</v>
      </c>
    </row>
    <row r="561" spans="1:13" s="6" customFormat="1" ht="31.5" x14ac:dyDescent="0.25">
      <c r="A561" s="29" t="s">
        <v>594</v>
      </c>
      <c r="B561" s="33" t="s">
        <v>595</v>
      </c>
      <c r="C561" s="31" t="s">
        <v>22</v>
      </c>
      <c r="D561" s="43">
        <f>((L561/M561)/E561)</f>
        <v>0</v>
      </c>
      <c r="E561" s="26">
        <v>22.35</v>
      </c>
      <c r="F561" s="27">
        <f>D561*E561</f>
        <v>0</v>
      </c>
      <c r="G561" s="245"/>
      <c r="H561" s="246"/>
      <c r="I561" s="54"/>
      <c r="M561" s="6">
        <v>1.2452000000000001</v>
      </c>
    </row>
    <row r="562" spans="1:13" s="6" customFormat="1" ht="18.75" x14ac:dyDescent="0.25">
      <c r="A562" s="29"/>
      <c r="B562" s="30"/>
      <c r="C562" s="31"/>
      <c r="D562" s="43"/>
      <c r="E562" s="26"/>
      <c r="F562" s="27"/>
      <c r="G562" s="245"/>
      <c r="H562" s="246"/>
      <c r="I562" s="36"/>
      <c r="M562" s="6">
        <v>1.2452000000000001</v>
      </c>
    </row>
    <row r="563" spans="1:13" s="6" customFormat="1" ht="31.5" x14ac:dyDescent="0.25">
      <c r="A563" s="29" t="s">
        <v>596</v>
      </c>
      <c r="B563" s="33" t="s">
        <v>597</v>
      </c>
      <c r="C563" s="31" t="s">
        <v>22</v>
      </c>
      <c r="D563" s="43">
        <v>172.01</v>
      </c>
      <c r="E563" s="26">
        <v>24.71</v>
      </c>
      <c r="F563" s="27">
        <f>D563*E563</f>
        <v>4250.3670999999995</v>
      </c>
      <c r="G563" s="245"/>
      <c r="H563" s="246"/>
      <c r="I563" s="54"/>
      <c r="L563" s="6">
        <f>3519+438.48+515.62+401.6</f>
        <v>4874.7000000000007</v>
      </c>
      <c r="M563" s="6">
        <v>1.2452000000000001</v>
      </c>
    </row>
    <row r="564" spans="1:13" s="6" customFormat="1" ht="18.75" x14ac:dyDescent="0.25">
      <c r="A564" s="29"/>
      <c r="B564" s="30"/>
      <c r="C564" s="31"/>
      <c r="D564" s="43"/>
      <c r="E564" s="26"/>
      <c r="F564" s="27"/>
      <c r="G564" s="245"/>
      <c r="H564" s="246"/>
      <c r="I564" s="36"/>
      <c r="M564" s="6">
        <v>1.2452000000000001</v>
      </c>
    </row>
    <row r="565" spans="1:13" s="6" customFormat="1" ht="31.5" x14ac:dyDescent="0.25">
      <c r="A565" s="29" t="s">
        <v>598</v>
      </c>
      <c r="B565" s="33" t="s">
        <v>599</v>
      </c>
      <c r="C565" s="31" t="s">
        <v>22</v>
      </c>
      <c r="D565" s="43">
        <v>123.79</v>
      </c>
      <c r="E565" s="26">
        <v>34.119999999999997</v>
      </c>
      <c r="F565" s="27">
        <f>D565*E565</f>
        <v>4223.7147999999997</v>
      </c>
      <c r="G565" s="245"/>
      <c r="H565" s="246"/>
      <c r="I565" s="54"/>
      <c r="L565" s="6">
        <f>4592.08+68.18+182.72</f>
        <v>4842.9800000000005</v>
      </c>
      <c r="M565" s="6">
        <v>1.2452000000000001</v>
      </c>
    </row>
    <row r="566" spans="1:13" s="6" customFormat="1" ht="18.75" x14ac:dyDescent="0.25">
      <c r="A566" s="29"/>
      <c r="B566" s="30"/>
      <c r="C566" s="31"/>
      <c r="D566" s="43"/>
      <c r="E566" s="26"/>
      <c r="F566" s="27"/>
      <c r="G566" s="245"/>
      <c r="H566" s="246"/>
      <c r="I566" s="36"/>
      <c r="M566" s="6">
        <v>1.2452000000000001</v>
      </c>
    </row>
    <row r="567" spans="1:13" s="6" customFormat="1" ht="31.5" x14ac:dyDescent="0.25">
      <c r="A567" s="29" t="s">
        <v>600</v>
      </c>
      <c r="B567" s="33" t="s">
        <v>601</v>
      </c>
      <c r="C567" s="31" t="s">
        <v>22</v>
      </c>
      <c r="D567" s="43">
        <v>30.19</v>
      </c>
      <c r="E567" s="26">
        <v>41.77</v>
      </c>
      <c r="F567" s="27">
        <f>D567*E567</f>
        <v>1261.0363000000002</v>
      </c>
      <c r="G567" s="245"/>
      <c r="H567" s="246"/>
      <c r="I567" s="54"/>
      <c r="L567" s="6">
        <f>1235.11+114.16+73.56+22.85</f>
        <v>1445.6799999999998</v>
      </c>
      <c r="M567" s="6">
        <v>1.2452000000000001</v>
      </c>
    </row>
    <row r="568" spans="1:13" s="6" customFormat="1" ht="18.75" x14ac:dyDescent="0.25">
      <c r="A568" s="29"/>
      <c r="B568" s="30"/>
      <c r="C568" s="31"/>
      <c r="D568" s="43"/>
      <c r="E568" s="26"/>
      <c r="F568" s="27"/>
      <c r="G568" s="245"/>
      <c r="H568" s="246"/>
      <c r="I568" s="36"/>
      <c r="M568" s="6">
        <v>1.2452000000000001</v>
      </c>
    </row>
    <row r="569" spans="1:13" s="6" customFormat="1" ht="31.5" x14ac:dyDescent="0.25">
      <c r="A569" s="29" t="s">
        <v>602</v>
      </c>
      <c r="B569" s="33" t="s">
        <v>603</v>
      </c>
      <c r="C569" s="31" t="s">
        <v>22</v>
      </c>
      <c r="D569" s="43">
        <v>116.26</v>
      </c>
      <c r="E569" s="26">
        <v>42.76</v>
      </c>
      <c r="F569" s="27">
        <f>D569*E569</f>
        <v>4971.2776000000003</v>
      </c>
      <c r="G569" s="245"/>
      <c r="H569" s="246"/>
      <c r="I569" s="54"/>
      <c r="L569" s="6">
        <f>4438.42+517.53+386.63+126.15+95.56+135.75</f>
        <v>5700.04</v>
      </c>
      <c r="M569" s="6">
        <v>1.2452000000000001</v>
      </c>
    </row>
    <row r="570" spans="1:13" s="6" customFormat="1" ht="18.75" x14ac:dyDescent="0.25">
      <c r="A570" s="29"/>
      <c r="B570" s="30"/>
      <c r="C570" s="31"/>
      <c r="D570" s="43"/>
      <c r="E570" s="26"/>
      <c r="F570" s="27"/>
      <c r="G570" s="245"/>
      <c r="H570" s="246"/>
      <c r="I570" s="36"/>
      <c r="M570" s="6">
        <v>1.2452000000000001</v>
      </c>
    </row>
    <row r="571" spans="1:13" s="6" customFormat="1" ht="31.5" x14ac:dyDescent="0.25">
      <c r="A571" s="29" t="s">
        <v>604</v>
      </c>
      <c r="B571" s="33" t="s">
        <v>605</v>
      </c>
      <c r="C571" s="31" t="s">
        <v>22</v>
      </c>
      <c r="D571" s="43">
        <v>273.22000000000003</v>
      </c>
      <c r="E571" s="26">
        <v>49.77</v>
      </c>
      <c r="F571" s="27">
        <f>D571*E571</f>
        <v>13598.159400000002</v>
      </c>
      <c r="G571" s="245"/>
      <c r="H571" s="246"/>
      <c r="I571" s="54"/>
      <c r="L571" s="6">
        <f>4949.56+7899.28+49.47+654.64+1802.61+236</f>
        <v>15591.56</v>
      </c>
      <c r="M571" s="6">
        <v>1.2452000000000001</v>
      </c>
    </row>
    <row r="572" spans="1:13" s="6" customFormat="1" ht="18.75" hidden="1" x14ac:dyDescent="0.25">
      <c r="A572" s="29"/>
      <c r="B572" s="30"/>
      <c r="C572" s="31"/>
      <c r="D572" s="43"/>
      <c r="E572" s="26"/>
      <c r="F572" s="27"/>
      <c r="G572" s="245"/>
      <c r="H572" s="246"/>
      <c r="I572" s="36"/>
      <c r="M572" s="6">
        <v>1.2452000000000001</v>
      </c>
    </row>
    <row r="573" spans="1:13" s="6" customFormat="1" ht="18.75" hidden="1" x14ac:dyDescent="0.25">
      <c r="A573" s="29" t="s">
        <v>606</v>
      </c>
      <c r="B573" s="42" t="s">
        <v>607</v>
      </c>
      <c r="C573" s="31"/>
      <c r="D573" s="43"/>
      <c r="E573" s="26"/>
      <c r="F573" s="27"/>
      <c r="G573" s="245"/>
      <c r="H573" s="246"/>
      <c r="I573" s="36"/>
      <c r="M573" s="6">
        <v>1.2452000000000001</v>
      </c>
    </row>
    <row r="574" spans="1:13" s="6" customFormat="1" ht="94.5" hidden="1" x14ac:dyDescent="0.25">
      <c r="A574" s="29"/>
      <c r="B574" s="30" t="s">
        <v>608</v>
      </c>
      <c r="C574" s="31"/>
      <c r="D574" s="43"/>
      <c r="E574" s="26"/>
      <c r="F574" s="27"/>
      <c r="G574" s="245"/>
      <c r="H574" s="246"/>
      <c r="I574" s="36"/>
      <c r="M574" s="6">
        <v>1.2452000000000001</v>
      </c>
    </row>
    <row r="575" spans="1:13" s="6" customFormat="1" ht="18.75" hidden="1" x14ac:dyDescent="0.25">
      <c r="A575" s="29"/>
      <c r="B575" s="42"/>
      <c r="C575" s="31"/>
      <c r="D575" s="43"/>
      <c r="E575" s="26"/>
      <c r="F575" s="27"/>
      <c r="G575" s="245"/>
      <c r="H575" s="246"/>
      <c r="I575" s="36"/>
      <c r="M575" s="6">
        <v>1.2452000000000001</v>
      </c>
    </row>
    <row r="576" spans="1:13" s="6" customFormat="1" ht="18.75" hidden="1" x14ac:dyDescent="0.25">
      <c r="A576" s="29" t="s">
        <v>609</v>
      </c>
      <c r="B576" s="33" t="s">
        <v>610</v>
      </c>
      <c r="C576" s="31" t="s">
        <v>7</v>
      </c>
      <c r="D576" s="43">
        <f>((L576/M576)/E576)</f>
        <v>0</v>
      </c>
      <c r="E576" s="26">
        <v>615.99</v>
      </c>
      <c r="F576" s="27">
        <f>D576*E576</f>
        <v>0</v>
      </c>
      <c r="G576" s="245"/>
      <c r="H576" s="246"/>
      <c r="I576" s="54"/>
      <c r="M576" s="6">
        <v>1.2452000000000001</v>
      </c>
    </row>
    <row r="577" spans="1:13" s="6" customFormat="1" ht="18.75" hidden="1" x14ac:dyDescent="0.25">
      <c r="A577" s="29"/>
      <c r="B577" s="30"/>
      <c r="C577" s="31"/>
      <c r="D577" s="43"/>
      <c r="E577" s="26"/>
      <c r="F577" s="27"/>
      <c r="G577" s="245"/>
      <c r="H577" s="246"/>
      <c r="I577" s="36"/>
      <c r="M577" s="6">
        <v>1.2452000000000001</v>
      </c>
    </row>
    <row r="578" spans="1:13" s="6" customFormat="1" ht="18.75" hidden="1" x14ac:dyDescent="0.25">
      <c r="A578" s="29" t="s">
        <v>611</v>
      </c>
      <c r="B578" s="33" t="s">
        <v>612</v>
      </c>
      <c r="C578" s="31" t="s">
        <v>7</v>
      </c>
      <c r="D578" s="43">
        <f>((L578/M578)/E578)</f>
        <v>0</v>
      </c>
      <c r="E578" s="26">
        <v>1143.81</v>
      </c>
      <c r="F578" s="27">
        <f>D578*E578</f>
        <v>0</v>
      </c>
      <c r="G578" s="245"/>
      <c r="H578" s="246"/>
      <c r="I578" s="54"/>
      <c r="M578" s="6">
        <v>1.2452000000000001</v>
      </c>
    </row>
    <row r="579" spans="1:13" s="6" customFormat="1" ht="18.75" hidden="1" x14ac:dyDescent="0.25">
      <c r="A579" s="29"/>
      <c r="B579" s="33"/>
      <c r="C579" s="31"/>
      <c r="D579" s="43"/>
      <c r="E579" s="26"/>
      <c r="F579" s="27"/>
      <c r="G579" s="245"/>
      <c r="H579" s="246"/>
      <c r="I579" s="54"/>
      <c r="M579" s="6">
        <v>1.2452000000000001</v>
      </c>
    </row>
    <row r="580" spans="1:13" s="6" customFormat="1" ht="18.75" hidden="1" x14ac:dyDescent="0.25">
      <c r="A580" s="29" t="s">
        <v>613</v>
      </c>
      <c r="B580" s="33" t="s">
        <v>614</v>
      </c>
      <c r="C580" s="31" t="s">
        <v>7</v>
      </c>
      <c r="D580" s="43">
        <f>((L580/M580)/E580)</f>
        <v>0</v>
      </c>
      <c r="E580" s="26">
        <v>2517.36</v>
      </c>
      <c r="F580" s="27">
        <f>D580*E580</f>
        <v>0</v>
      </c>
      <c r="G580" s="245"/>
      <c r="H580" s="246"/>
      <c r="I580" s="54"/>
      <c r="M580" s="6">
        <v>1.2452000000000001</v>
      </c>
    </row>
    <row r="581" spans="1:13" s="6" customFormat="1" ht="18.75" hidden="1" x14ac:dyDescent="0.25">
      <c r="A581" s="29"/>
      <c r="B581" s="33"/>
      <c r="C581" s="31"/>
      <c r="D581" s="43"/>
      <c r="E581" s="26"/>
      <c r="F581" s="27"/>
      <c r="G581" s="245"/>
      <c r="H581" s="246"/>
      <c r="I581" s="54"/>
      <c r="M581" s="6">
        <v>1.2452000000000001</v>
      </c>
    </row>
    <row r="582" spans="1:13" s="6" customFormat="1" ht="18.75" hidden="1" x14ac:dyDescent="0.25">
      <c r="A582" s="29" t="s">
        <v>615</v>
      </c>
      <c r="B582" s="33" t="s">
        <v>616</v>
      </c>
      <c r="C582" s="31" t="s">
        <v>7</v>
      </c>
      <c r="D582" s="43">
        <f>((L582/M582)/E582)</f>
        <v>0</v>
      </c>
      <c r="E582" s="26">
        <v>2917.73</v>
      </c>
      <c r="F582" s="27">
        <f>D582*E582</f>
        <v>0</v>
      </c>
      <c r="G582" s="245"/>
      <c r="H582" s="246"/>
      <c r="I582" s="54"/>
      <c r="M582" s="6">
        <v>1.2452000000000001</v>
      </c>
    </row>
    <row r="583" spans="1:13" s="6" customFormat="1" ht="18.75" hidden="1" x14ac:dyDescent="0.25">
      <c r="A583" s="29"/>
      <c r="B583" s="33"/>
      <c r="C583" s="31"/>
      <c r="D583" s="43"/>
      <c r="E583" s="26"/>
      <c r="F583" s="27"/>
      <c r="G583" s="245"/>
      <c r="H583" s="246"/>
      <c r="I583" s="54"/>
      <c r="M583" s="6">
        <v>1.2452000000000001</v>
      </c>
    </row>
    <row r="584" spans="1:13" s="6" customFormat="1" ht="18.75" hidden="1" x14ac:dyDescent="0.25">
      <c r="A584" s="29" t="s">
        <v>617</v>
      </c>
      <c r="B584" s="39" t="s">
        <v>618</v>
      </c>
      <c r="C584" s="31" t="s">
        <v>7</v>
      </c>
      <c r="D584" s="43">
        <f>((L584/M584)/E584)</f>
        <v>0</v>
      </c>
      <c r="E584" s="26">
        <v>4868.07</v>
      </c>
      <c r="F584" s="27">
        <f>D584*E584</f>
        <v>0</v>
      </c>
      <c r="G584" s="245"/>
      <c r="H584" s="246"/>
      <c r="I584" s="54"/>
      <c r="M584" s="6">
        <v>1.2452000000000001</v>
      </c>
    </row>
    <row r="585" spans="1:13" s="6" customFormat="1" ht="18.75" hidden="1" x14ac:dyDescent="0.25">
      <c r="A585" s="29"/>
      <c r="B585" s="39"/>
      <c r="C585" s="31"/>
      <c r="D585" s="43"/>
      <c r="E585" s="26"/>
      <c r="F585" s="27"/>
      <c r="G585" s="245"/>
      <c r="H585" s="246"/>
      <c r="I585" s="54"/>
      <c r="M585" s="6">
        <v>1.2452000000000001</v>
      </c>
    </row>
    <row r="586" spans="1:13" s="6" customFormat="1" ht="18.75" x14ac:dyDescent="0.25">
      <c r="A586" s="29" t="s">
        <v>619</v>
      </c>
      <c r="B586" s="39" t="s">
        <v>620</v>
      </c>
      <c r="C586" s="31" t="s">
        <v>7</v>
      </c>
      <c r="D586" s="43">
        <v>1</v>
      </c>
      <c r="E586" s="26">
        <v>8113.12</v>
      </c>
      <c r="F586" s="27">
        <f>D586*E586</f>
        <v>8113.12</v>
      </c>
      <c r="G586" s="245"/>
      <c r="H586" s="246"/>
      <c r="I586" s="54"/>
      <c r="M586" s="6">
        <v>1.2452000000000001</v>
      </c>
    </row>
    <row r="587" spans="1:13" s="6" customFormat="1" ht="18.75" hidden="1" x14ac:dyDescent="0.25">
      <c r="A587" s="29"/>
      <c r="B587" s="33"/>
      <c r="C587" s="31"/>
      <c r="D587" s="43"/>
      <c r="E587" s="26"/>
      <c r="F587" s="27"/>
      <c r="G587" s="245"/>
      <c r="H587" s="246"/>
      <c r="I587" s="54"/>
      <c r="M587" s="6">
        <v>1.2452000000000001</v>
      </c>
    </row>
    <row r="588" spans="1:13" s="6" customFormat="1" ht="18.75" hidden="1" x14ac:dyDescent="0.25">
      <c r="A588" s="29" t="s">
        <v>619</v>
      </c>
      <c r="B588" s="39" t="s">
        <v>621</v>
      </c>
      <c r="C588" s="31" t="s">
        <v>7</v>
      </c>
      <c r="D588" s="43">
        <f>((L588/M588)/E588)</f>
        <v>0</v>
      </c>
      <c r="E588" s="26">
        <v>8362.24</v>
      </c>
      <c r="F588" s="27">
        <f>D588*E588</f>
        <v>0</v>
      </c>
      <c r="G588" s="245"/>
      <c r="H588" s="246"/>
      <c r="I588" s="54"/>
      <c r="M588" s="6">
        <v>1.2452000000000001</v>
      </c>
    </row>
    <row r="589" spans="1:13" s="6" customFormat="1" ht="18.75" hidden="1" x14ac:dyDescent="0.25">
      <c r="A589" s="29"/>
      <c r="B589" s="33"/>
      <c r="C589" s="31"/>
      <c r="D589" s="43"/>
      <c r="E589" s="26"/>
      <c r="F589" s="27"/>
      <c r="G589" s="245"/>
      <c r="H589" s="246"/>
      <c r="I589" s="54"/>
      <c r="M589" s="6">
        <v>1.2452000000000001</v>
      </c>
    </row>
    <row r="590" spans="1:13" s="6" customFormat="1" ht="18.75" hidden="1" x14ac:dyDescent="0.25">
      <c r="A590" s="29" t="s">
        <v>622</v>
      </c>
      <c r="B590" s="42" t="s">
        <v>623</v>
      </c>
      <c r="C590" s="31"/>
      <c r="D590" s="43"/>
      <c r="E590" s="26"/>
      <c r="F590" s="27"/>
      <c r="G590" s="245"/>
      <c r="H590" s="246"/>
      <c r="I590" s="54"/>
      <c r="M590" s="6">
        <v>1.2452000000000001</v>
      </c>
    </row>
    <row r="591" spans="1:13" s="6" customFormat="1" ht="18.75" x14ac:dyDescent="0.25">
      <c r="A591" s="29" t="s">
        <v>624</v>
      </c>
      <c r="B591" s="33" t="s">
        <v>625</v>
      </c>
      <c r="C591" s="31" t="s">
        <v>7</v>
      </c>
      <c r="D591" s="43">
        <v>21</v>
      </c>
      <c r="E591" s="26">
        <v>53.27</v>
      </c>
      <c r="F591" s="27">
        <f>D591*E591</f>
        <v>1118.67</v>
      </c>
      <c r="G591" s="245"/>
      <c r="H591" s="246"/>
      <c r="I591" s="54"/>
      <c r="L591" s="6">
        <v>1218.4000000000001</v>
      </c>
      <c r="M591" s="6">
        <v>1.2452000000000001</v>
      </c>
    </row>
    <row r="592" spans="1:13" s="6" customFormat="1" ht="63" x14ac:dyDescent="0.25">
      <c r="A592" s="29"/>
      <c r="B592" s="30" t="s">
        <v>626</v>
      </c>
      <c r="C592" s="31"/>
      <c r="D592" s="43"/>
      <c r="E592" s="26"/>
      <c r="F592" s="27"/>
      <c r="G592" s="245"/>
      <c r="H592" s="246"/>
      <c r="I592" s="36"/>
      <c r="M592" s="6">
        <v>1.2452000000000001</v>
      </c>
    </row>
    <row r="593" spans="1:13" s="6" customFormat="1" ht="18.75" hidden="1" x14ac:dyDescent="0.25">
      <c r="A593" s="29"/>
      <c r="B593" s="30"/>
      <c r="C593" s="31"/>
      <c r="D593" s="43"/>
      <c r="E593" s="26"/>
      <c r="F593" s="27"/>
      <c r="G593" s="245"/>
      <c r="H593" s="246"/>
      <c r="I593" s="36"/>
      <c r="M593" s="6">
        <v>1.2452000000000001</v>
      </c>
    </row>
    <row r="594" spans="1:13" s="6" customFormat="1" ht="18.75" hidden="1" x14ac:dyDescent="0.25">
      <c r="A594" s="29" t="s">
        <v>627</v>
      </c>
      <c r="B594" s="33" t="s">
        <v>628</v>
      </c>
      <c r="C594" s="31" t="s">
        <v>7</v>
      </c>
      <c r="D594" s="43">
        <f>((L594/M594)/E594)</f>
        <v>0</v>
      </c>
      <c r="E594" s="26">
        <v>51.99</v>
      </c>
      <c r="F594" s="27">
        <f>D594*E594</f>
        <v>0</v>
      </c>
      <c r="G594" s="245"/>
      <c r="H594" s="246"/>
      <c r="I594" s="54"/>
      <c r="M594" s="6">
        <v>1.2452000000000001</v>
      </c>
    </row>
    <row r="595" spans="1:13" s="6" customFormat="1" ht="72" hidden="1" customHeight="1" x14ac:dyDescent="0.25">
      <c r="A595" s="29"/>
      <c r="B595" s="30" t="s">
        <v>629</v>
      </c>
      <c r="C595" s="31"/>
      <c r="D595" s="43"/>
      <c r="E595" s="26"/>
      <c r="F595" s="27"/>
      <c r="G595" s="245"/>
      <c r="H595" s="246"/>
      <c r="I595" s="36"/>
      <c r="M595" s="6">
        <v>1.2452000000000001</v>
      </c>
    </row>
    <row r="596" spans="1:13" s="6" customFormat="1" ht="18.75" hidden="1" x14ac:dyDescent="0.25">
      <c r="A596" s="29"/>
      <c r="B596" s="30"/>
      <c r="C596" s="31"/>
      <c r="D596" s="43"/>
      <c r="E596" s="26"/>
      <c r="F596" s="27"/>
      <c r="G596" s="245"/>
      <c r="H596" s="246"/>
      <c r="I596" s="36"/>
      <c r="M596" s="6">
        <v>1.2452000000000001</v>
      </c>
    </row>
    <row r="597" spans="1:13" s="6" customFormat="1" ht="18.75" x14ac:dyDescent="0.25">
      <c r="A597" s="29" t="s">
        <v>630</v>
      </c>
      <c r="B597" s="33" t="s">
        <v>631</v>
      </c>
      <c r="C597" s="31" t="s">
        <v>7</v>
      </c>
      <c r="D597" s="43">
        <v>113</v>
      </c>
      <c r="E597" s="26">
        <v>39.68</v>
      </c>
      <c r="F597" s="27">
        <f>D597*E597</f>
        <v>4483.84</v>
      </c>
      <c r="G597" s="245"/>
      <c r="H597" s="246"/>
      <c r="I597" s="54"/>
      <c r="L597" s="187">
        <f>1473.42+110.58+2948.62+589.76</f>
        <v>5122.38</v>
      </c>
      <c r="M597" s="6">
        <v>1.2452000000000001</v>
      </c>
    </row>
    <row r="598" spans="1:13" s="6" customFormat="1" ht="63" x14ac:dyDescent="0.25">
      <c r="A598" s="29"/>
      <c r="B598" s="30" t="s">
        <v>632</v>
      </c>
      <c r="C598" s="31"/>
      <c r="D598" s="43"/>
      <c r="E598" s="26"/>
      <c r="F598" s="27"/>
      <c r="G598" s="245"/>
      <c r="H598" s="246"/>
      <c r="I598" s="36"/>
      <c r="M598" s="6">
        <v>1.2452000000000001</v>
      </c>
    </row>
    <row r="599" spans="1:13" s="6" customFormat="1" ht="18.75" hidden="1" x14ac:dyDescent="0.25">
      <c r="A599" s="29"/>
      <c r="B599" s="30"/>
      <c r="C599" s="31"/>
      <c r="D599" s="43"/>
      <c r="E599" s="26"/>
      <c r="F599" s="27"/>
      <c r="G599" s="245"/>
      <c r="H599" s="246"/>
      <c r="I599" s="36"/>
      <c r="M599" s="6">
        <v>1.2452000000000001</v>
      </c>
    </row>
    <row r="600" spans="1:13" s="6" customFormat="1" ht="18.75" hidden="1" x14ac:dyDescent="0.25">
      <c r="A600" s="29" t="s">
        <v>633</v>
      </c>
      <c r="B600" s="42" t="s">
        <v>634</v>
      </c>
      <c r="C600" s="31"/>
      <c r="D600" s="43"/>
      <c r="E600" s="26"/>
      <c r="F600" s="27"/>
      <c r="G600" s="245"/>
      <c r="H600" s="246"/>
      <c r="I600" s="36"/>
      <c r="M600" s="6">
        <v>1.2452000000000001</v>
      </c>
    </row>
    <row r="601" spans="1:13" s="6" customFormat="1" ht="51" hidden="1" customHeight="1" x14ac:dyDescent="0.25">
      <c r="A601" s="29" t="s">
        <v>635</v>
      </c>
      <c r="B601" s="33" t="s">
        <v>636</v>
      </c>
      <c r="C601" s="31" t="s">
        <v>7</v>
      </c>
      <c r="D601" s="43">
        <f>((L601/M601)/E601)</f>
        <v>0</v>
      </c>
      <c r="E601" s="51">
        <v>1436.22</v>
      </c>
      <c r="F601" s="27">
        <f>D601*E601</f>
        <v>0</v>
      </c>
      <c r="G601" s="245"/>
      <c r="H601" s="246"/>
      <c r="I601" s="54"/>
      <c r="M601" s="6">
        <v>1.2452000000000001</v>
      </c>
    </row>
    <row r="602" spans="1:13" s="6" customFormat="1" ht="94.5" hidden="1" customHeight="1" x14ac:dyDescent="0.25">
      <c r="A602" s="29"/>
      <c r="B602" s="30" t="s">
        <v>637</v>
      </c>
      <c r="C602" s="31"/>
      <c r="D602" s="43"/>
      <c r="E602" s="26"/>
      <c r="F602" s="27"/>
      <c r="G602" s="245"/>
      <c r="H602" s="246"/>
      <c r="I602" s="36"/>
      <c r="M602" s="6">
        <v>1.2452000000000001</v>
      </c>
    </row>
    <row r="603" spans="1:13" s="6" customFormat="1" ht="18.75" hidden="1" x14ac:dyDescent="0.25">
      <c r="A603" s="29"/>
      <c r="B603" s="30"/>
      <c r="C603" s="31"/>
      <c r="D603" s="43"/>
      <c r="E603" s="26"/>
      <c r="F603" s="27"/>
      <c r="G603" s="245"/>
      <c r="H603" s="246"/>
      <c r="I603" s="36"/>
      <c r="M603" s="6">
        <v>1.2452000000000001</v>
      </c>
    </row>
    <row r="604" spans="1:13" s="6" customFormat="1" ht="18.75" hidden="1" x14ac:dyDescent="0.25">
      <c r="A604" s="29" t="s">
        <v>638</v>
      </c>
      <c r="B604" s="42" t="s">
        <v>639</v>
      </c>
      <c r="C604" s="31"/>
      <c r="D604" s="43"/>
      <c r="E604" s="26"/>
      <c r="F604" s="27"/>
      <c r="G604" s="245"/>
      <c r="H604" s="246"/>
      <c r="I604" s="36"/>
      <c r="M604" s="6">
        <v>1.2452000000000001</v>
      </c>
    </row>
    <row r="605" spans="1:13" s="6" customFormat="1" ht="18.75" hidden="1" x14ac:dyDescent="0.25">
      <c r="A605" s="29" t="s">
        <v>640</v>
      </c>
      <c r="B605" s="33" t="s">
        <v>641</v>
      </c>
      <c r="C605" s="31" t="s">
        <v>22</v>
      </c>
      <c r="D605" s="43">
        <f>((L605/M605)/E605)</f>
        <v>0</v>
      </c>
      <c r="E605" s="26">
        <v>922.44</v>
      </c>
      <c r="F605" s="27">
        <f>D605*E605</f>
        <v>0</v>
      </c>
      <c r="G605" s="245"/>
      <c r="H605" s="246"/>
      <c r="I605" s="54"/>
      <c r="M605" s="6">
        <v>1.2452000000000001</v>
      </c>
    </row>
    <row r="606" spans="1:13" s="6" customFormat="1" ht="81" hidden="1" customHeight="1" x14ac:dyDescent="0.25">
      <c r="A606" s="29"/>
      <c r="B606" s="30" t="s">
        <v>642</v>
      </c>
      <c r="C606" s="31"/>
      <c r="D606" s="43"/>
      <c r="E606" s="26"/>
      <c r="F606" s="27"/>
      <c r="G606" s="245"/>
      <c r="H606" s="246"/>
      <c r="I606" s="36"/>
      <c r="M606" s="6">
        <v>1.2452000000000001</v>
      </c>
    </row>
    <row r="607" spans="1:13" s="6" customFormat="1" ht="18.75" hidden="1" x14ac:dyDescent="0.25">
      <c r="A607" s="29"/>
      <c r="B607" s="30"/>
      <c r="C607" s="31"/>
      <c r="D607" s="43"/>
      <c r="E607" s="26"/>
      <c r="F607" s="27"/>
      <c r="G607" s="245"/>
      <c r="H607" s="246"/>
      <c r="I607" s="36"/>
      <c r="M607" s="6">
        <v>1.2452000000000001</v>
      </c>
    </row>
    <row r="608" spans="1:13" s="6" customFormat="1" ht="18.75" x14ac:dyDescent="0.25">
      <c r="A608" s="29" t="s">
        <v>643</v>
      </c>
      <c r="B608" s="33" t="s">
        <v>644</v>
      </c>
      <c r="C608" s="31" t="s">
        <v>7</v>
      </c>
      <c r="D608" s="43">
        <v>7</v>
      </c>
      <c r="E608" s="26">
        <v>385.71</v>
      </c>
      <c r="F608" s="27">
        <f>D608*E608</f>
        <v>2699.97</v>
      </c>
      <c r="G608" s="245"/>
      <c r="H608" s="246"/>
      <c r="I608" s="54"/>
      <c r="L608" s="6">
        <v>2880.96</v>
      </c>
      <c r="M608" s="6">
        <v>1.2452000000000001</v>
      </c>
    </row>
    <row r="609" spans="1:13" s="6" customFormat="1" ht="78.75" customHeight="1" x14ac:dyDescent="0.25">
      <c r="A609" s="29"/>
      <c r="B609" s="30" t="s">
        <v>645</v>
      </c>
      <c r="C609" s="31"/>
      <c r="D609" s="43"/>
      <c r="E609" s="26"/>
      <c r="F609" s="27"/>
      <c r="G609" s="245"/>
      <c r="H609" s="246"/>
      <c r="I609" s="36"/>
      <c r="M609" s="6">
        <v>1.2452000000000001</v>
      </c>
    </row>
    <row r="610" spans="1:13" s="6" customFormat="1" ht="18.75" hidden="1" x14ac:dyDescent="0.25">
      <c r="A610" s="29"/>
      <c r="B610" s="30"/>
      <c r="C610" s="31"/>
      <c r="D610" s="43"/>
      <c r="E610" s="26"/>
      <c r="F610" s="27"/>
      <c r="G610" s="245"/>
      <c r="H610" s="246"/>
      <c r="I610" s="36"/>
      <c r="M610" s="6">
        <v>1.2452000000000001</v>
      </c>
    </row>
    <row r="611" spans="1:13" s="6" customFormat="1" ht="18.75" hidden="1" x14ac:dyDescent="0.25">
      <c r="A611" s="29" t="s">
        <v>646</v>
      </c>
      <c r="B611" s="33" t="s">
        <v>647</v>
      </c>
      <c r="C611" s="31" t="s">
        <v>7</v>
      </c>
      <c r="D611" s="43">
        <f>((L611/M611)/E611)</f>
        <v>0</v>
      </c>
      <c r="E611" s="26">
        <v>53.87</v>
      </c>
      <c r="F611" s="27">
        <f>D611*E611</f>
        <v>0</v>
      </c>
      <c r="G611" s="245"/>
      <c r="H611" s="246"/>
      <c r="I611" s="54"/>
      <c r="M611" s="6">
        <v>1.2452000000000001</v>
      </c>
    </row>
    <row r="612" spans="1:13" s="6" customFormat="1" ht="64.5" hidden="1" customHeight="1" x14ac:dyDescent="0.25">
      <c r="A612" s="29"/>
      <c r="B612" s="30" t="s">
        <v>648</v>
      </c>
      <c r="C612" s="31"/>
      <c r="D612" s="43"/>
      <c r="E612" s="26"/>
      <c r="F612" s="27"/>
      <c r="G612" s="245"/>
      <c r="H612" s="246"/>
      <c r="I612" s="36"/>
      <c r="M612" s="6">
        <v>1.2452000000000001</v>
      </c>
    </row>
    <row r="613" spans="1:13" s="6" customFormat="1" ht="18.75" hidden="1" x14ac:dyDescent="0.25">
      <c r="A613" s="29"/>
      <c r="B613" s="30"/>
      <c r="C613" s="31"/>
      <c r="D613" s="43"/>
      <c r="E613" s="26"/>
      <c r="F613" s="27"/>
      <c r="G613" s="245"/>
      <c r="H613" s="246"/>
      <c r="I613" s="36"/>
      <c r="M613" s="6">
        <v>1.2452000000000001</v>
      </c>
    </row>
    <row r="614" spans="1:13" s="6" customFormat="1" ht="18.75" hidden="1" x14ac:dyDescent="0.25">
      <c r="A614" s="29" t="s">
        <v>649</v>
      </c>
      <c r="B614" s="33" t="s">
        <v>650</v>
      </c>
      <c r="C614" s="31" t="s">
        <v>7</v>
      </c>
      <c r="D614" s="43">
        <f>((L614/M614)/E614)</f>
        <v>0</v>
      </c>
      <c r="E614" s="26">
        <v>43.67</v>
      </c>
      <c r="F614" s="27">
        <f>D614*E614</f>
        <v>0</v>
      </c>
      <c r="G614" s="245"/>
      <c r="H614" s="246"/>
      <c r="I614" s="54"/>
      <c r="M614" s="6">
        <v>1.2452000000000001</v>
      </c>
    </row>
    <row r="615" spans="1:13" s="6" customFormat="1" ht="63" hidden="1" x14ac:dyDescent="0.25">
      <c r="A615" s="29"/>
      <c r="B615" s="30" t="s">
        <v>651</v>
      </c>
      <c r="C615" s="31"/>
      <c r="D615" s="43"/>
      <c r="E615" s="26"/>
      <c r="F615" s="27"/>
      <c r="G615" s="245"/>
      <c r="H615" s="246"/>
      <c r="I615" s="36"/>
      <c r="M615" s="6">
        <v>1.2452000000000001</v>
      </c>
    </row>
    <row r="616" spans="1:13" s="6" customFormat="1" ht="18.75" hidden="1" x14ac:dyDescent="0.25">
      <c r="A616" s="29"/>
      <c r="B616" s="30"/>
      <c r="C616" s="31"/>
      <c r="D616" s="43"/>
      <c r="E616" s="26"/>
      <c r="F616" s="27"/>
      <c r="G616" s="245"/>
      <c r="H616" s="246"/>
      <c r="I616" s="36"/>
      <c r="M616" s="6">
        <v>1.2452000000000001</v>
      </c>
    </row>
    <row r="617" spans="1:13" s="6" customFormat="1" ht="18.75" hidden="1" x14ac:dyDescent="0.25">
      <c r="A617" s="29" t="s">
        <v>652</v>
      </c>
      <c r="B617" s="33" t="s">
        <v>653</v>
      </c>
      <c r="C617" s="31" t="s">
        <v>7</v>
      </c>
      <c r="D617" s="43">
        <f>((L617/M617)/E617)</f>
        <v>0</v>
      </c>
      <c r="E617" s="26">
        <v>26.46</v>
      </c>
      <c r="F617" s="27">
        <f>D617*E617</f>
        <v>0</v>
      </c>
      <c r="G617" s="245"/>
      <c r="H617" s="246"/>
      <c r="I617" s="54"/>
      <c r="M617" s="6">
        <v>1.2452000000000001</v>
      </c>
    </row>
    <row r="618" spans="1:13" s="6" customFormat="1" ht="63" hidden="1" x14ac:dyDescent="0.25">
      <c r="A618" s="29"/>
      <c r="B618" s="30" t="s">
        <v>654</v>
      </c>
      <c r="C618" s="31"/>
      <c r="D618" s="43"/>
      <c r="E618" s="26"/>
      <c r="F618" s="27"/>
      <c r="G618" s="245"/>
      <c r="H618" s="246"/>
      <c r="I618" s="36"/>
      <c r="M618" s="6">
        <v>1.2452000000000001</v>
      </c>
    </row>
    <row r="619" spans="1:13" s="6" customFormat="1" ht="18.75" hidden="1" x14ac:dyDescent="0.25">
      <c r="A619" s="29"/>
      <c r="B619" s="30"/>
      <c r="C619" s="31"/>
      <c r="D619" s="43"/>
      <c r="E619" s="26"/>
      <c r="F619" s="27"/>
      <c r="G619" s="245"/>
      <c r="H619" s="246"/>
      <c r="I619" s="36"/>
      <c r="M619" s="6">
        <v>1.2452000000000001</v>
      </c>
    </row>
    <row r="620" spans="1:13" s="6" customFormat="1" ht="18.75" x14ac:dyDescent="0.25">
      <c r="A620" s="29" t="s">
        <v>655</v>
      </c>
      <c r="B620" s="33" t="s">
        <v>656</v>
      </c>
      <c r="C620" s="31" t="s">
        <v>7</v>
      </c>
      <c r="D620" s="43">
        <v>27</v>
      </c>
      <c r="E620" s="26">
        <v>20.76</v>
      </c>
      <c r="F620" s="27">
        <f>D620*E620</f>
        <v>560.5200000000001</v>
      </c>
      <c r="G620" s="245"/>
      <c r="H620" s="246"/>
      <c r="I620" s="54"/>
      <c r="L620" s="6">
        <v>761.75</v>
      </c>
      <c r="M620" s="6">
        <v>1.2452000000000001</v>
      </c>
    </row>
    <row r="621" spans="1:13" s="6" customFormat="1" ht="47.25" x14ac:dyDescent="0.25">
      <c r="A621" s="29"/>
      <c r="B621" s="30" t="s">
        <v>657</v>
      </c>
      <c r="C621" s="31"/>
      <c r="D621" s="43"/>
      <c r="E621" s="26"/>
      <c r="F621" s="27"/>
      <c r="G621" s="245"/>
      <c r="H621" s="246"/>
      <c r="I621" s="36"/>
      <c r="M621" s="6">
        <v>1.2452000000000001</v>
      </c>
    </row>
    <row r="622" spans="1:13" s="6" customFormat="1" ht="18.75" x14ac:dyDescent="0.25">
      <c r="A622" s="29"/>
      <c r="B622" s="30"/>
      <c r="C622" s="31"/>
      <c r="D622" s="43"/>
      <c r="E622" s="26"/>
      <c r="F622" s="27"/>
      <c r="G622" s="245"/>
      <c r="H622" s="246"/>
      <c r="I622" s="36"/>
      <c r="M622" s="6">
        <v>1.2452000000000001</v>
      </c>
    </row>
    <row r="623" spans="1:13" s="6" customFormat="1" ht="18.75" x14ac:dyDescent="0.25">
      <c r="A623" s="29" t="s">
        <v>658</v>
      </c>
      <c r="B623" s="33" t="s">
        <v>659</v>
      </c>
      <c r="C623" s="31" t="s">
        <v>7</v>
      </c>
      <c r="D623" s="43">
        <v>9</v>
      </c>
      <c r="E623" s="26">
        <v>136.13</v>
      </c>
      <c r="F623" s="27">
        <f>D623*E623</f>
        <v>1225.17</v>
      </c>
      <c r="G623" s="245"/>
      <c r="H623" s="246"/>
      <c r="I623" s="54"/>
      <c r="L623" s="6">
        <v>1308.8800000000001</v>
      </c>
      <c r="M623" s="6">
        <v>1.2452000000000001</v>
      </c>
    </row>
    <row r="624" spans="1:13" s="6" customFormat="1" ht="63" x14ac:dyDescent="0.25">
      <c r="A624" s="29"/>
      <c r="B624" s="30" t="s">
        <v>660</v>
      </c>
      <c r="C624" s="31"/>
      <c r="D624" s="43"/>
      <c r="E624" s="26"/>
      <c r="F624" s="27"/>
      <c r="G624" s="245"/>
      <c r="H624" s="246"/>
      <c r="I624" s="36"/>
      <c r="M624" s="6">
        <v>1.2452000000000001</v>
      </c>
    </row>
    <row r="625" spans="1:13" s="6" customFormat="1" ht="18.75" x14ac:dyDescent="0.25">
      <c r="A625" s="29"/>
      <c r="B625" s="33"/>
      <c r="C625" s="31"/>
      <c r="D625" s="43"/>
      <c r="E625" s="26"/>
      <c r="F625" s="27"/>
      <c r="G625" s="245"/>
      <c r="H625" s="246"/>
      <c r="I625" s="36"/>
      <c r="M625" s="6">
        <v>1.2452000000000001</v>
      </c>
    </row>
    <row r="626" spans="1:13" s="6" customFormat="1" ht="79.5" customHeight="1" x14ac:dyDescent="0.25">
      <c r="A626" s="29" t="s">
        <v>661</v>
      </c>
      <c r="B626" s="33" t="s">
        <v>662</v>
      </c>
      <c r="C626" s="31" t="s">
        <v>7</v>
      </c>
      <c r="D626" s="43">
        <v>21</v>
      </c>
      <c r="E626" s="26">
        <v>290.08</v>
      </c>
      <c r="F626" s="27">
        <f>D626*E626</f>
        <v>6091.6799999999994</v>
      </c>
      <c r="G626" s="245"/>
      <c r="H626" s="246"/>
      <c r="I626" s="54"/>
      <c r="L626" s="6">
        <v>6794.92</v>
      </c>
      <c r="M626" s="6">
        <v>1.2452000000000001</v>
      </c>
    </row>
    <row r="627" spans="1:13" s="6" customFormat="1" ht="122.25" customHeight="1" x14ac:dyDescent="0.25">
      <c r="A627" s="29"/>
      <c r="B627" s="30" t="s">
        <v>663</v>
      </c>
      <c r="C627" s="31"/>
      <c r="D627" s="43"/>
      <c r="E627" s="26"/>
      <c r="F627" s="27"/>
      <c r="G627" s="245"/>
      <c r="H627" s="246"/>
      <c r="I627" s="36"/>
      <c r="M627" s="6">
        <v>1.2452000000000001</v>
      </c>
    </row>
    <row r="628" spans="1:13" s="6" customFormat="1" ht="18" customHeight="1" x14ac:dyDescent="0.25">
      <c r="A628" s="83"/>
      <c r="B628" s="67"/>
      <c r="C628" s="247" t="s">
        <v>60</v>
      </c>
      <c r="D628" s="248"/>
      <c r="E628" s="248"/>
      <c r="F628" s="44">
        <f>SUM(F462:F627)</f>
        <v>69956.515199999994</v>
      </c>
      <c r="G628" s="245"/>
      <c r="H628" s="246"/>
      <c r="I628" s="36"/>
      <c r="M628" s="6">
        <v>1.2452000000000001</v>
      </c>
    </row>
    <row r="629" spans="1:13" s="6" customFormat="1" ht="18.75" x14ac:dyDescent="0.25">
      <c r="A629" s="19" t="s">
        <v>664</v>
      </c>
      <c r="B629" s="20" t="s">
        <v>665</v>
      </c>
      <c r="C629" s="21"/>
      <c r="D629" s="45"/>
      <c r="E629" s="26"/>
      <c r="F629" s="27"/>
      <c r="G629" s="245"/>
      <c r="H629" s="246"/>
      <c r="I629" s="36"/>
      <c r="M629" s="6">
        <v>1.2452000000000001</v>
      </c>
    </row>
    <row r="630" spans="1:13" s="6" customFormat="1" ht="18.75" x14ac:dyDescent="0.25">
      <c r="A630" s="29" t="s">
        <v>666</v>
      </c>
      <c r="B630" s="42" t="s">
        <v>317</v>
      </c>
      <c r="C630" s="31"/>
      <c r="D630" s="43"/>
      <c r="E630" s="26"/>
      <c r="F630" s="27"/>
      <c r="G630" s="245"/>
      <c r="H630" s="246"/>
      <c r="I630" s="54"/>
      <c r="M630" s="6">
        <v>1.2452000000000001</v>
      </c>
    </row>
    <row r="631" spans="1:13" s="6" customFormat="1" ht="31.5" x14ac:dyDescent="0.25">
      <c r="A631" s="29" t="s">
        <v>667</v>
      </c>
      <c r="B631" s="33" t="s">
        <v>668</v>
      </c>
      <c r="C631" s="31" t="s">
        <v>7</v>
      </c>
      <c r="D631" s="43">
        <v>45</v>
      </c>
      <c r="E631" s="26">
        <v>334.19</v>
      </c>
      <c r="F631" s="27">
        <f>D631*E631</f>
        <v>15038.55</v>
      </c>
      <c r="G631" s="245"/>
      <c r="H631" s="246"/>
      <c r="I631" s="54"/>
      <c r="L631" s="188">
        <v>22499.16</v>
      </c>
      <c r="M631" s="6">
        <v>1.2452000000000001</v>
      </c>
    </row>
    <row r="632" spans="1:13" s="6" customFormat="1" ht="108.75" customHeight="1" x14ac:dyDescent="0.25">
      <c r="A632" s="29"/>
      <c r="B632" s="30" t="s">
        <v>669</v>
      </c>
      <c r="C632" s="31"/>
      <c r="D632" s="43"/>
      <c r="E632" s="26"/>
      <c r="F632" s="27"/>
      <c r="G632" s="245"/>
      <c r="H632" s="246"/>
      <c r="I632" s="36"/>
      <c r="M632" s="6">
        <v>1.2452000000000001</v>
      </c>
    </row>
    <row r="633" spans="1:13" s="6" customFormat="1" ht="18.75" hidden="1" x14ac:dyDescent="0.25">
      <c r="A633" s="29"/>
      <c r="B633" s="30"/>
      <c r="C633" s="31"/>
      <c r="D633" s="43"/>
      <c r="E633" s="26"/>
      <c r="F633" s="27"/>
      <c r="G633" s="245"/>
      <c r="H633" s="246"/>
      <c r="I633" s="36"/>
      <c r="M633" s="6">
        <v>1.2452000000000001</v>
      </c>
    </row>
    <row r="634" spans="1:13" s="6" customFormat="1" ht="31.5" hidden="1" x14ac:dyDescent="0.25">
      <c r="A634" s="29" t="s">
        <v>670</v>
      </c>
      <c r="B634" s="33" t="s">
        <v>671</v>
      </c>
      <c r="C634" s="31" t="s">
        <v>7</v>
      </c>
      <c r="D634" s="43">
        <f>((L634/M634)/E634)</f>
        <v>0</v>
      </c>
      <c r="E634" s="26">
        <v>572.01</v>
      </c>
      <c r="F634" s="27">
        <f>D634*E634</f>
        <v>0</v>
      </c>
      <c r="G634" s="245"/>
      <c r="H634" s="246"/>
      <c r="I634" s="54"/>
      <c r="M634" s="6">
        <v>1.2452000000000001</v>
      </c>
    </row>
    <row r="635" spans="1:13" s="6" customFormat="1" ht="110.25" hidden="1" x14ac:dyDescent="0.25">
      <c r="A635" s="29"/>
      <c r="B635" s="30" t="s">
        <v>672</v>
      </c>
      <c r="C635" s="31"/>
      <c r="D635" s="43"/>
      <c r="E635" s="26"/>
      <c r="F635" s="27"/>
      <c r="G635" s="245"/>
      <c r="H635" s="246"/>
      <c r="I635" s="36"/>
      <c r="M635" s="6">
        <v>1.2452000000000001</v>
      </c>
    </row>
    <row r="636" spans="1:13" s="6" customFormat="1" ht="18.75" hidden="1" x14ac:dyDescent="0.25">
      <c r="A636" s="29"/>
      <c r="B636" s="30"/>
      <c r="C636" s="31"/>
      <c r="D636" s="43"/>
      <c r="E636" s="26"/>
      <c r="F636" s="27"/>
      <c r="G636" s="245"/>
      <c r="H636" s="246"/>
      <c r="I636" s="36"/>
      <c r="M636" s="6">
        <v>1.2452000000000001</v>
      </c>
    </row>
    <row r="637" spans="1:13" s="6" customFormat="1" ht="31.5" x14ac:dyDescent="0.25">
      <c r="A637" s="29" t="s">
        <v>673</v>
      </c>
      <c r="B637" s="33" t="s">
        <v>674</v>
      </c>
      <c r="C637" s="31" t="s">
        <v>7</v>
      </c>
      <c r="D637" s="43">
        <v>39</v>
      </c>
      <c r="E637" s="26">
        <v>273.47000000000003</v>
      </c>
      <c r="F637" s="27">
        <f>D637*E637</f>
        <v>10665.330000000002</v>
      </c>
      <c r="G637" s="245"/>
      <c r="H637" s="246"/>
      <c r="I637" s="54"/>
      <c r="L637" s="6">
        <f>2907+1992</f>
        <v>4899</v>
      </c>
      <c r="M637" s="6">
        <v>1.2452000000000001</v>
      </c>
    </row>
    <row r="638" spans="1:13" s="6" customFormat="1" ht="110.25" x14ac:dyDescent="0.25">
      <c r="A638" s="29"/>
      <c r="B638" s="30" t="s">
        <v>675</v>
      </c>
      <c r="C638" s="31"/>
      <c r="D638" s="43"/>
      <c r="E638" s="26"/>
      <c r="F638" s="27"/>
      <c r="G638" s="245"/>
      <c r="H638" s="246"/>
      <c r="I638" s="36"/>
      <c r="M638" s="6">
        <v>1.2452000000000001</v>
      </c>
    </row>
    <row r="639" spans="1:13" s="6" customFormat="1" ht="18.75" x14ac:dyDescent="0.25">
      <c r="A639" s="29"/>
      <c r="B639" s="30"/>
      <c r="C639" s="31"/>
      <c r="D639" s="43"/>
      <c r="E639" s="26"/>
      <c r="F639" s="27"/>
      <c r="G639" s="245"/>
      <c r="H639" s="246"/>
      <c r="I639" s="36"/>
      <c r="M639" s="6">
        <v>1.2452000000000001</v>
      </c>
    </row>
    <row r="640" spans="1:13" s="6" customFormat="1" ht="18.75" x14ac:dyDescent="0.25">
      <c r="A640" s="29" t="s">
        <v>676</v>
      </c>
      <c r="B640" s="79" t="s">
        <v>677</v>
      </c>
      <c r="C640" s="31" t="s">
        <v>7</v>
      </c>
      <c r="D640" s="43">
        <v>6</v>
      </c>
      <c r="E640" s="26">
        <v>96.57</v>
      </c>
      <c r="F640" s="27">
        <f>D640*E640</f>
        <v>579.41999999999996</v>
      </c>
      <c r="G640" s="245"/>
      <c r="H640" s="246"/>
      <c r="I640" s="54"/>
      <c r="L640" s="6">
        <v>708.44</v>
      </c>
      <c r="M640" s="6">
        <v>1.2452000000000001</v>
      </c>
    </row>
    <row r="641" spans="1:13" s="6" customFormat="1" ht="63" x14ac:dyDescent="0.25">
      <c r="A641" s="29"/>
      <c r="B641" s="78" t="s">
        <v>678</v>
      </c>
      <c r="C641" s="31"/>
      <c r="D641" s="43"/>
      <c r="E641" s="26"/>
      <c r="F641" s="27"/>
      <c r="G641" s="245"/>
      <c r="H641" s="246"/>
      <c r="I641" s="36"/>
      <c r="M641" s="6">
        <v>1.2452000000000001</v>
      </c>
    </row>
    <row r="642" spans="1:13" s="6" customFormat="1" ht="18.75" hidden="1" x14ac:dyDescent="0.25">
      <c r="A642" s="29"/>
      <c r="B642" s="30"/>
      <c r="C642" s="31"/>
      <c r="D642" s="43"/>
      <c r="E642" s="26"/>
      <c r="F642" s="27"/>
      <c r="G642" s="245"/>
      <c r="H642" s="246"/>
      <c r="I642" s="36"/>
      <c r="M642" s="6">
        <v>1.2452000000000001</v>
      </c>
    </row>
    <row r="643" spans="1:13" s="6" customFormat="1" ht="31.5" hidden="1" x14ac:dyDescent="0.25">
      <c r="A643" s="29" t="s">
        <v>679</v>
      </c>
      <c r="B643" s="39" t="s">
        <v>680</v>
      </c>
      <c r="C643" s="31" t="s">
        <v>22</v>
      </c>
      <c r="D643" s="43">
        <f>((L643/M643)/E643)</f>
        <v>0</v>
      </c>
      <c r="E643" s="26">
        <v>247.42</v>
      </c>
      <c r="F643" s="27">
        <f>D643*E643</f>
        <v>0</v>
      </c>
      <c r="G643" s="245"/>
      <c r="H643" s="246"/>
      <c r="I643" s="54"/>
      <c r="M643" s="6">
        <v>1.2452000000000001</v>
      </c>
    </row>
    <row r="644" spans="1:13" s="6" customFormat="1" ht="110.25" hidden="1" customHeight="1" x14ac:dyDescent="0.25">
      <c r="A644" s="29"/>
      <c r="B644" s="41" t="s">
        <v>681</v>
      </c>
      <c r="C644" s="31"/>
      <c r="D644" s="43"/>
      <c r="E644" s="26"/>
      <c r="F644" s="27"/>
      <c r="G644" s="245"/>
      <c r="H644" s="246"/>
      <c r="I644" s="36"/>
      <c r="M644" s="6">
        <v>1.2452000000000001</v>
      </c>
    </row>
    <row r="645" spans="1:13" s="6" customFormat="1" ht="18.75" hidden="1" x14ac:dyDescent="0.25">
      <c r="A645" s="29"/>
      <c r="B645" s="30"/>
      <c r="C645" s="31"/>
      <c r="D645" s="43"/>
      <c r="E645" s="26"/>
      <c r="F645" s="27"/>
      <c r="G645" s="245"/>
      <c r="H645" s="246"/>
      <c r="I645" s="36"/>
      <c r="M645" s="6">
        <v>1.2452000000000001</v>
      </c>
    </row>
    <row r="646" spans="1:13" s="6" customFormat="1" ht="31.5" x14ac:dyDescent="0.25">
      <c r="A646" s="29" t="s">
        <v>682</v>
      </c>
      <c r="B646" s="79" t="s">
        <v>683</v>
      </c>
      <c r="C646" s="31" t="s">
        <v>22</v>
      </c>
      <c r="D646" s="43">
        <v>155.61000000000001</v>
      </c>
      <c r="E646" s="26">
        <v>183.5</v>
      </c>
      <c r="F646" s="27">
        <f>D646*E646</f>
        <v>28554.435000000001</v>
      </c>
      <c r="G646" s="245"/>
      <c r="H646" s="246"/>
      <c r="I646" s="54"/>
      <c r="L646" s="6">
        <v>32740.959999999999</v>
      </c>
      <c r="M646" s="6">
        <v>1.2452000000000001</v>
      </c>
    </row>
    <row r="647" spans="1:13" s="6" customFormat="1" ht="157.5" x14ac:dyDescent="0.25">
      <c r="A647" s="29"/>
      <c r="B647" s="78" t="s">
        <v>684</v>
      </c>
      <c r="C647" s="31"/>
      <c r="D647" s="43"/>
      <c r="E647" s="26"/>
      <c r="F647" s="27"/>
      <c r="G647" s="245"/>
      <c r="H647" s="246"/>
      <c r="I647" s="36"/>
      <c r="M647" s="6">
        <v>1.2452000000000001</v>
      </c>
    </row>
    <row r="648" spans="1:13" s="6" customFormat="1" ht="18.75" hidden="1" x14ac:dyDescent="0.25">
      <c r="A648" s="29"/>
      <c r="B648" s="30"/>
      <c r="C648" s="31"/>
      <c r="D648" s="43"/>
      <c r="E648" s="26"/>
      <c r="F648" s="27"/>
      <c r="G648" s="245"/>
      <c r="H648" s="246"/>
      <c r="I648" s="36"/>
      <c r="M648" s="6">
        <v>1.2452000000000001</v>
      </c>
    </row>
    <row r="649" spans="1:13" s="6" customFormat="1" ht="18.75" hidden="1" x14ac:dyDescent="0.25">
      <c r="A649" s="29" t="s">
        <v>685</v>
      </c>
      <c r="B649" s="39" t="s">
        <v>686</v>
      </c>
      <c r="C649" s="31" t="s">
        <v>22</v>
      </c>
      <c r="D649" s="43">
        <f>((L649/M649)/E649)</f>
        <v>0</v>
      </c>
      <c r="E649" s="26">
        <v>104.24</v>
      </c>
      <c r="F649" s="27">
        <f>D649*E649</f>
        <v>0</v>
      </c>
      <c r="G649" s="245"/>
      <c r="H649" s="246"/>
      <c r="I649" s="54"/>
      <c r="M649" s="6">
        <v>1.2452000000000001</v>
      </c>
    </row>
    <row r="650" spans="1:13" s="6" customFormat="1" ht="78.75" hidden="1" customHeight="1" x14ac:dyDescent="0.25">
      <c r="A650" s="29"/>
      <c r="B650" s="41" t="s">
        <v>687</v>
      </c>
      <c r="C650" s="31"/>
      <c r="D650" s="43"/>
      <c r="E650" s="26"/>
      <c r="F650" s="27"/>
      <c r="G650" s="245"/>
      <c r="H650" s="246"/>
      <c r="I650" s="36"/>
      <c r="M650" s="6">
        <v>1.2452000000000001</v>
      </c>
    </row>
    <row r="651" spans="1:13" s="6" customFormat="1" ht="18.75" hidden="1" x14ac:dyDescent="0.25">
      <c r="A651" s="29"/>
      <c r="B651" s="30"/>
      <c r="C651" s="31"/>
      <c r="D651" s="43"/>
      <c r="E651" s="26"/>
      <c r="F651" s="27"/>
      <c r="G651" s="245"/>
      <c r="H651" s="246"/>
      <c r="I651" s="36"/>
      <c r="M651" s="6">
        <v>1.2452000000000001</v>
      </c>
    </row>
    <row r="652" spans="1:13" s="6" customFormat="1" ht="18.75" hidden="1" x14ac:dyDescent="0.25">
      <c r="A652" s="29" t="s">
        <v>688</v>
      </c>
      <c r="B652" s="87" t="s">
        <v>689</v>
      </c>
      <c r="C652" s="31"/>
      <c r="D652" s="43"/>
      <c r="E652" s="26"/>
      <c r="F652" s="27"/>
      <c r="G652" s="245"/>
      <c r="H652" s="246"/>
      <c r="I652" s="36"/>
      <c r="M652" s="6">
        <v>1.2452000000000001</v>
      </c>
    </row>
    <row r="653" spans="1:13" s="6" customFormat="1" ht="110.25" hidden="1" customHeight="1" x14ac:dyDescent="0.25">
      <c r="A653" s="29"/>
      <c r="B653" s="78" t="s">
        <v>690</v>
      </c>
      <c r="C653" s="31"/>
      <c r="D653" s="43"/>
      <c r="E653" s="26"/>
      <c r="F653" s="27"/>
      <c r="G653" s="245"/>
      <c r="H653" s="246"/>
      <c r="I653" s="36"/>
      <c r="M653" s="6">
        <v>1.2452000000000001</v>
      </c>
    </row>
    <row r="654" spans="1:13" s="6" customFormat="1" ht="18.75" hidden="1" x14ac:dyDescent="0.25">
      <c r="A654" s="29"/>
      <c r="B654" s="42"/>
      <c r="C654" s="31"/>
      <c r="D654" s="43"/>
      <c r="E654" s="26"/>
      <c r="F654" s="27"/>
      <c r="G654" s="245"/>
      <c r="H654" s="246"/>
      <c r="I654" s="36"/>
      <c r="M654" s="6">
        <v>1.2452000000000001</v>
      </c>
    </row>
    <row r="655" spans="1:13" s="6" customFormat="1" ht="18.75" hidden="1" x14ac:dyDescent="0.25">
      <c r="A655" s="29" t="s">
        <v>691</v>
      </c>
      <c r="B655" s="33" t="s">
        <v>692</v>
      </c>
      <c r="C655" s="31" t="s">
        <v>22</v>
      </c>
      <c r="D655" s="43">
        <f>((L655/M655)/E655)</f>
        <v>0</v>
      </c>
      <c r="E655" s="26">
        <v>52.54</v>
      </c>
      <c r="F655" s="27">
        <f>D655*E655</f>
        <v>0</v>
      </c>
      <c r="G655" s="245"/>
      <c r="H655" s="246"/>
      <c r="I655" s="54"/>
      <c r="M655" s="6">
        <v>1.2452000000000001</v>
      </c>
    </row>
    <row r="656" spans="1:13" s="6" customFormat="1" ht="18.75" hidden="1" x14ac:dyDescent="0.25">
      <c r="A656" s="29"/>
      <c r="B656" s="30"/>
      <c r="C656" s="31"/>
      <c r="D656" s="43"/>
      <c r="E656" s="26"/>
      <c r="F656" s="27"/>
      <c r="G656" s="245"/>
      <c r="H656" s="246"/>
      <c r="I656" s="36"/>
      <c r="M656" s="6">
        <v>1.2452000000000001</v>
      </c>
    </row>
    <row r="657" spans="1:13" s="6" customFormat="1" ht="18.75" hidden="1" x14ac:dyDescent="0.25">
      <c r="A657" s="29" t="s">
        <v>693</v>
      </c>
      <c r="B657" s="33" t="s">
        <v>694</v>
      </c>
      <c r="C657" s="31" t="s">
        <v>22</v>
      </c>
      <c r="D657" s="43">
        <f>((L657/M657)/E657)</f>
        <v>0</v>
      </c>
      <c r="E657" s="26">
        <v>71.52</v>
      </c>
      <c r="F657" s="27">
        <f>D657*E657</f>
        <v>0</v>
      </c>
      <c r="G657" s="245"/>
      <c r="H657" s="246"/>
      <c r="I657" s="54"/>
      <c r="M657" s="6">
        <v>1.2452000000000001</v>
      </c>
    </row>
    <row r="658" spans="1:13" s="6" customFormat="1" ht="18.75" hidden="1" x14ac:dyDescent="0.25">
      <c r="A658" s="29"/>
      <c r="B658" s="30"/>
      <c r="C658" s="31"/>
      <c r="D658" s="43"/>
      <c r="E658" s="26"/>
      <c r="F658" s="27"/>
      <c r="G658" s="245"/>
      <c r="H658" s="246"/>
      <c r="I658" s="36"/>
      <c r="M658" s="6">
        <v>1.2452000000000001</v>
      </c>
    </row>
    <row r="659" spans="1:13" s="6" customFormat="1" ht="18.75" hidden="1" x14ac:dyDescent="0.25">
      <c r="A659" s="29" t="s">
        <v>695</v>
      </c>
      <c r="B659" s="33" t="s">
        <v>696</v>
      </c>
      <c r="C659" s="31" t="s">
        <v>22</v>
      </c>
      <c r="D659" s="43">
        <f>((L659/M659)/E659)</f>
        <v>0</v>
      </c>
      <c r="E659" s="26">
        <v>97.41</v>
      </c>
      <c r="F659" s="27">
        <f>D659*E659</f>
        <v>0</v>
      </c>
      <c r="G659" s="245"/>
      <c r="H659" s="246"/>
      <c r="I659" s="54"/>
      <c r="M659" s="6">
        <v>1.2452000000000001</v>
      </c>
    </row>
    <row r="660" spans="1:13" s="6" customFormat="1" ht="18.75" hidden="1" x14ac:dyDescent="0.25">
      <c r="A660" s="29"/>
      <c r="B660" s="33"/>
      <c r="C660" s="31"/>
      <c r="D660" s="43"/>
      <c r="E660" s="26"/>
      <c r="F660" s="27"/>
      <c r="G660" s="245"/>
      <c r="H660" s="246"/>
      <c r="I660" s="54"/>
      <c r="M660" s="6">
        <v>1.2452000000000001</v>
      </c>
    </row>
    <row r="661" spans="1:13" s="6" customFormat="1" ht="18.75" hidden="1" x14ac:dyDescent="0.25">
      <c r="A661" s="29" t="s">
        <v>697</v>
      </c>
      <c r="B661" s="42" t="s">
        <v>698</v>
      </c>
      <c r="C661" s="31"/>
      <c r="D661" s="43"/>
      <c r="E661" s="26"/>
      <c r="F661" s="27"/>
      <c r="G661" s="245"/>
      <c r="H661" s="246"/>
      <c r="I661" s="36"/>
      <c r="M661" s="6">
        <v>1.2452000000000001</v>
      </c>
    </row>
    <row r="662" spans="1:13" s="6" customFormat="1" ht="94.5" hidden="1" x14ac:dyDescent="0.25">
      <c r="A662" s="29"/>
      <c r="B662" s="30" t="s">
        <v>699</v>
      </c>
      <c r="C662" s="31"/>
      <c r="D662" s="43"/>
      <c r="E662" s="26"/>
      <c r="F662" s="27"/>
      <c r="G662" s="245"/>
      <c r="H662" s="246"/>
      <c r="I662" s="36"/>
      <c r="M662" s="6">
        <v>1.2452000000000001</v>
      </c>
    </row>
    <row r="663" spans="1:13" s="6" customFormat="1" ht="18.75" hidden="1" x14ac:dyDescent="0.25">
      <c r="A663" s="29"/>
      <c r="B663" s="42"/>
      <c r="C663" s="31"/>
      <c r="D663" s="43"/>
      <c r="E663" s="26"/>
      <c r="F663" s="27"/>
      <c r="G663" s="245"/>
      <c r="H663" s="246"/>
      <c r="I663" s="36"/>
      <c r="M663" s="6">
        <v>1.2452000000000001</v>
      </c>
    </row>
    <row r="664" spans="1:13" s="6" customFormat="1" ht="18.75" x14ac:dyDescent="0.25">
      <c r="A664" s="29" t="s">
        <v>700</v>
      </c>
      <c r="B664" s="33" t="s">
        <v>701</v>
      </c>
      <c r="C664" s="31" t="s">
        <v>22</v>
      </c>
      <c r="D664" s="43">
        <v>116.44</v>
      </c>
      <c r="E664" s="26">
        <v>20.48</v>
      </c>
      <c r="F664" s="27">
        <f>D664*E664</f>
        <v>2384.6912000000002</v>
      </c>
      <c r="G664" s="245"/>
      <c r="H664" s="246"/>
      <c r="I664" s="54"/>
      <c r="L664" s="6">
        <f>2534.86+199.42</f>
        <v>2734.28</v>
      </c>
      <c r="M664" s="6">
        <v>1.2452000000000001</v>
      </c>
    </row>
    <row r="665" spans="1:13" s="6" customFormat="1" ht="18.75" x14ac:dyDescent="0.25">
      <c r="A665" s="29"/>
      <c r="B665" s="30"/>
      <c r="C665" s="31"/>
      <c r="D665" s="43"/>
      <c r="E665" s="26"/>
      <c r="F665" s="27"/>
      <c r="G665" s="245"/>
      <c r="H665" s="246"/>
      <c r="I665" s="36"/>
      <c r="M665" s="6">
        <v>1.2452000000000001</v>
      </c>
    </row>
    <row r="666" spans="1:13" s="6" customFormat="1" ht="18.75" x14ac:dyDescent="0.25">
      <c r="A666" s="29" t="s">
        <v>702</v>
      </c>
      <c r="B666" s="33" t="s">
        <v>703</v>
      </c>
      <c r="C666" s="31" t="s">
        <v>22</v>
      </c>
      <c r="D666" s="43">
        <v>121.95</v>
      </c>
      <c r="E666" s="26">
        <v>28.54</v>
      </c>
      <c r="F666" s="27">
        <f>D666*E666</f>
        <v>3480.453</v>
      </c>
      <c r="G666" s="245"/>
      <c r="H666" s="246"/>
      <c r="I666" s="54"/>
      <c r="M666" s="6">
        <v>1.2452000000000001</v>
      </c>
    </row>
    <row r="667" spans="1:13" s="6" customFormat="1" ht="18.75" x14ac:dyDescent="0.25">
      <c r="A667" s="29"/>
      <c r="B667" s="30"/>
      <c r="C667" s="31"/>
      <c r="D667" s="43"/>
      <c r="E667" s="26"/>
      <c r="F667" s="27"/>
      <c r="G667" s="245"/>
      <c r="H667" s="246"/>
      <c r="I667" s="36"/>
      <c r="M667" s="6">
        <v>1.2452000000000001</v>
      </c>
    </row>
    <row r="668" spans="1:13" s="6" customFormat="1" ht="18.75" x14ac:dyDescent="0.25">
      <c r="A668" s="29" t="s">
        <v>704</v>
      </c>
      <c r="B668" s="33" t="s">
        <v>705</v>
      </c>
      <c r="C668" s="31" t="s">
        <v>22</v>
      </c>
      <c r="D668" s="43">
        <v>216.07</v>
      </c>
      <c r="E668" s="26">
        <v>26.19</v>
      </c>
      <c r="F668" s="27">
        <f>D668*E668</f>
        <v>5658.8733000000002</v>
      </c>
      <c r="G668" s="245"/>
      <c r="H668" s="246"/>
      <c r="I668" s="54"/>
      <c r="M668" s="6">
        <v>1.2452000000000001</v>
      </c>
    </row>
    <row r="669" spans="1:13" s="6" customFormat="1" ht="18.75" x14ac:dyDescent="0.25">
      <c r="A669" s="29"/>
      <c r="B669" s="30"/>
      <c r="C669" s="31"/>
      <c r="D669" s="43"/>
      <c r="E669" s="26"/>
      <c r="F669" s="27"/>
      <c r="G669" s="245"/>
      <c r="H669" s="246"/>
      <c r="I669" s="36"/>
      <c r="M669" s="6">
        <v>1.2452000000000001</v>
      </c>
    </row>
    <row r="670" spans="1:13" s="6" customFormat="1" ht="18.75" x14ac:dyDescent="0.25">
      <c r="A670" s="29" t="s">
        <v>706</v>
      </c>
      <c r="B670" s="33" t="s">
        <v>707</v>
      </c>
      <c r="C670" s="31" t="s">
        <v>22</v>
      </c>
      <c r="D670" s="43">
        <v>670.7</v>
      </c>
      <c r="E670" s="26">
        <v>42.17</v>
      </c>
      <c r="F670" s="27">
        <f>D670*E670</f>
        <v>28283.419000000002</v>
      </c>
      <c r="G670" s="245"/>
      <c r="H670" s="246"/>
      <c r="I670" s="54"/>
      <c r="M670" s="6">
        <v>1.2452000000000001</v>
      </c>
    </row>
    <row r="671" spans="1:13" s="6" customFormat="1" ht="18.75" x14ac:dyDescent="0.25">
      <c r="A671" s="29"/>
      <c r="B671" s="33"/>
      <c r="C671" s="31"/>
      <c r="D671" s="43"/>
      <c r="E671" s="26"/>
      <c r="F671" s="27"/>
      <c r="G671" s="245"/>
      <c r="H671" s="246"/>
      <c r="I671" s="36"/>
      <c r="M671" s="6">
        <v>1.2452000000000001</v>
      </c>
    </row>
    <row r="672" spans="1:13" s="6" customFormat="1" ht="18.75" x14ac:dyDescent="0.25">
      <c r="A672" s="29" t="s">
        <v>708</v>
      </c>
      <c r="B672" s="33" t="s">
        <v>709</v>
      </c>
      <c r="C672" s="31" t="s">
        <v>22</v>
      </c>
      <c r="D672" s="43">
        <v>498.07</v>
      </c>
      <c r="E672" s="26">
        <v>71.3</v>
      </c>
      <c r="F672" s="27">
        <f>D672*E672</f>
        <v>35512.390999999996</v>
      </c>
      <c r="G672" s="245"/>
      <c r="H672" s="246"/>
      <c r="I672" s="54"/>
      <c r="L672" s="6">
        <f>4026.41+6275.25+7764.57+22651.8</f>
        <v>40718.03</v>
      </c>
      <c r="M672" s="6">
        <v>1.2452000000000001</v>
      </c>
    </row>
    <row r="673" spans="1:13" s="6" customFormat="1" ht="18.75" x14ac:dyDescent="0.25">
      <c r="A673" s="29"/>
      <c r="B673" s="30"/>
      <c r="C673" s="31"/>
      <c r="D673" s="43"/>
      <c r="E673" s="26"/>
      <c r="F673" s="27"/>
      <c r="G673" s="245"/>
      <c r="H673" s="246"/>
      <c r="I673" s="36"/>
      <c r="M673" s="6">
        <v>1.2452000000000001</v>
      </c>
    </row>
    <row r="674" spans="1:13" s="6" customFormat="1" ht="18.75" x14ac:dyDescent="0.25">
      <c r="A674" s="29" t="s">
        <v>710</v>
      </c>
      <c r="B674" s="42" t="s">
        <v>711</v>
      </c>
      <c r="C674" s="31"/>
      <c r="D674" s="43"/>
      <c r="E674" s="26"/>
      <c r="F674" s="27"/>
      <c r="G674" s="245"/>
      <c r="H674" s="246"/>
      <c r="I674" s="36"/>
      <c r="M674" s="6">
        <v>1.2452000000000001</v>
      </c>
    </row>
    <row r="675" spans="1:13" s="6" customFormat="1" ht="18.75" x14ac:dyDescent="0.25">
      <c r="A675" s="29" t="s">
        <v>712</v>
      </c>
      <c r="B675" s="33" t="s">
        <v>713</v>
      </c>
      <c r="C675" s="31" t="s">
        <v>7</v>
      </c>
      <c r="D675" s="43">
        <v>10</v>
      </c>
      <c r="E675" s="26">
        <v>283.07</v>
      </c>
      <c r="F675" s="27">
        <f>D675*E675</f>
        <v>2830.7</v>
      </c>
      <c r="G675" s="245"/>
      <c r="H675" s="246"/>
      <c r="I675" s="54"/>
      <c r="L675" s="6">
        <v>3040.48</v>
      </c>
      <c r="M675" s="6">
        <v>1.2452000000000001</v>
      </c>
    </row>
    <row r="676" spans="1:13" s="6" customFormat="1" ht="81.75" customHeight="1" x14ac:dyDescent="0.25">
      <c r="A676" s="29"/>
      <c r="B676" s="30" t="s">
        <v>714</v>
      </c>
      <c r="C676" s="31"/>
      <c r="D676" s="43"/>
      <c r="E676" s="26"/>
      <c r="F676" s="27"/>
      <c r="G676" s="245"/>
      <c r="H676" s="246"/>
      <c r="I676" s="36"/>
      <c r="M676" s="6">
        <v>1.2452000000000001</v>
      </c>
    </row>
    <row r="677" spans="1:13" s="6" customFormat="1" ht="18.75" x14ac:dyDescent="0.25">
      <c r="A677" s="29"/>
      <c r="B677" s="30"/>
      <c r="C677" s="31"/>
      <c r="D677" s="43"/>
      <c r="E677" s="26"/>
      <c r="F677" s="27"/>
      <c r="G677" s="245"/>
      <c r="H677" s="246"/>
      <c r="I677" s="36"/>
      <c r="M677" s="6">
        <v>1.2452000000000001</v>
      </c>
    </row>
    <row r="678" spans="1:13" s="6" customFormat="1" ht="31.5" x14ac:dyDescent="0.25">
      <c r="A678" s="29" t="s">
        <v>715</v>
      </c>
      <c r="B678" s="39" t="s">
        <v>716</v>
      </c>
      <c r="C678" s="31" t="s">
        <v>7</v>
      </c>
      <c r="D678" s="43">
        <v>5</v>
      </c>
      <c r="E678" s="26">
        <v>1831.34</v>
      </c>
      <c r="F678" s="27">
        <f>D678*E678</f>
        <v>9156.6999999999989</v>
      </c>
      <c r="G678" s="245"/>
      <c r="H678" s="246"/>
      <c r="I678" s="54"/>
      <c r="L678" s="6">
        <v>3626.1</v>
      </c>
      <c r="M678" s="6">
        <v>1.2452000000000001</v>
      </c>
    </row>
    <row r="679" spans="1:13" s="6" customFormat="1" ht="83.25" customHeight="1" x14ac:dyDescent="0.25">
      <c r="A679" s="29"/>
      <c r="B679" s="41" t="s">
        <v>717</v>
      </c>
      <c r="C679" s="31"/>
      <c r="D679" s="43"/>
      <c r="E679" s="26"/>
      <c r="F679" s="27"/>
      <c r="G679" s="245"/>
      <c r="H679" s="246"/>
      <c r="I679" s="36"/>
      <c r="M679" s="6">
        <v>1.2452000000000001</v>
      </c>
    </row>
    <row r="680" spans="1:13" s="6" customFormat="1" ht="18.75" hidden="1" x14ac:dyDescent="0.25">
      <c r="A680" s="29"/>
      <c r="B680" s="30"/>
      <c r="C680" s="31"/>
      <c r="D680" s="43"/>
      <c r="E680" s="26"/>
      <c r="F680" s="27"/>
      <c r="G680" s="245"/>
      <c r="H680" s="246"/>
      <c r="I680" s="36"/>
      <c r="M680" s="6">
        <v>1.2452000000000001</v>
      </c>
    </row>
    <row r="681" spans="1:13" s="6" customFormat="1" ht="18.75" hidden="1" x14ac:dyDescent="0.25">
      <c r="A681" s="29" t="s">
        <v>718</v>
      </c>
      <c r="B681" s="33" t="s">
        <v>719</v>
      </c>
      <c r="C681" s="31" t="s">
        <v>7</v>
      </c>
      <c r="D681" s="43">
        <f>((L681/M681)/E681)</f>
        <v>0</v>
      </c>
      <c r="E681" s="26">
        <v>668.82</v>
      </c>
      <c r="F681" s="27">
        <f>D681*E681</f>
        <v>0</v>
      </c>
      <c r="G681" s="245"/>
      <c r="H681" s="246"/>
      <c r="I681" s="54"/>
      <c r="M681" s="6">
        <v>1.2452000000000001</v>
      </c>
    </row>
    <row r="682" spans="1:13" s="6" customFormat="1" ht="82.5" hidden="1" customHeight="1" x14ac:dyDescent="0.25">
      <c r="A682" s="29"/>
      <c r="B682" s="30" t="s">
        <v>720</v>
      </c>
      <c r="C682" s="31"/>
      <c r="D682" s="43"/>
      <c r="E682" s="26"/>
      <c r="F682" s="27"/>
      <c r="G682" s="245"/>
      <c r="H682" s="246"/>
      <c r="I682" s="36"/>
      <c r="M682" s="6">
        <v>1.2452000000000001</v>
      </c>
    </row>
    <row r="683" spans="1:13" s="6" customFormat="1" ht="18.75" hidden="1" x14ac:dyDescent="0.25">
      <c r="A683" s="29"/>
      <c r="B683" s="30"/>
      <c r="C683" s="31"/>
      <c r="D683" s="43"/>
      <c r="E683" s="26"/>
      <c r="F683" s="27"/>
      <c r="G683" s="245"/>
      <c r="H683" s="246"/>
      <c r="I683" s="36"/>
      <c r="M683" s="6">
        <v>1.2452000000000001</v>
      </c>
    </row>
    <row r="684" spans="1:13" s="6" customFormat="1" ht="18.75" x14ac:dyDescent="0.25">
      <c r="A684" s="29" t="s">
        <v>721</v>
      </c>
      <c r="B684" s="33" t="s">
        <v>722</v>
      </c>
      <c r="C684" s="31" t="s">
        <v>7</v>
      </c>
      <c r="D684" s="43">
        <v>2</v>
      </c>
      <c r="E684" s="26">
        <v>336.92</v>
      </c>
      <c r="F684" s="27">
        <f>D684*E684</f>
        <v>673.84</v>
      </c>
      <c r="G684" s="245"/>
      <c r="H684" s="246"/>
      <c r="I684" s="54"/>
      <c r="L684" s="6">
        <v>576.59</v>
      </c>
      <c r="M684" s="6">
        <v>1.2452000000000001</v>
      </c>
    </row>
    <row r="685" spans="1:13" s="6" customFormat="1" ht="79.5" customHeight="1" x14ac:dyDescent="0.25">
      <c r="A685" s="29"/>
      <c r="B685" s="30" t="s">
        <v>723</v>
      </c>
      <c r="C685" s="31"/>
      <c r="D685" s="43"/>
      <c r="E685" s="26"/>
      <c r="F685" s="27"/>
      <c r="G685" s="245"/>
      <c r="H685" s="246"/>
      <c r="I685" s="36"/>
      <c r="M685" s="6">
        <v>1.2452000000000001</v>
      </c>
    </row>
    <row r="686" spans="1:13" s="6" customFormat="1" ht="18.75" x14ac:dyDescent="0.25">
      <c r="A686" s="29"/>
      <c r="B686" s="30"/>
      <c r="C686" s="31"/>
      <c r="D686" s="43"/>
      <c r="E686" s="26"/>
      <c r="F686" s="63"/>
      <c r="G686" s="245"/>
      <c r="H686" s="246"/>
      <c r="I686" s="36"/>
      <c r="M686" s="6">
        <v>1.2452000000000001</v>
      </c>
    </row>
    <row r="687" spans="1:13" s="6" customFormat="1" ht="18.75" x14ac:dyDescent="0.25">
      <c r="A687" s="29" t="s">
        <v>724</v>
      </c>
      <c r="B687" s="42" t="s">
        <v>725</v>
      </c>
      <c r="C687" s="31"/>
      <c r="D687" s="43"/>
      <c r="E687" s="26"/>
      <c r="F687" s="27"/>
      <c r="G687" s="245"/>
      <c r="H687" s="246"/>
      <c r="I687" s="36"/>
      <c r="M687" s="6">
        <v>1.2452000000000001</v>
      </c>
    </row>
    <row r="688" spans="1:13" s="6" customFormat="1" ht="18.75" x14ac:dyDescent="0.25">
      <c r="A688" s="29" t="s">
        <v>726</v>
      </c>
      <c r="B688" s="33" t="s">
        <v>727</v>
      </c>
      <c r="C688" s="31" t="s">
        <v>7</v>
      </c>
      <c r="D688" s="43">
        <v>187</v>
      </c>
      <c r="E688" s="26">
        <v>57.74</v>
      </c>
      <c r="F688" s="27">
        <f>D688*E688</f>
        <v>10797.380000000001</v>
      </c>
      <c r="G688" s="245"/>
      <c r="H688" s="246"/>
      <c r="I688" s="54"/>
      <c r="L688" s="6">
        <f>394.1+765.1+1729.11+9462.6</f>
        <v>12350.91</v>
      </c>
      <c r="M688" s="6">
        <v>1.2452000000000001</v>
      </c>
    </row>
    <row r="689" spans="1:13" s="6" customFormat="1" ht="51" customHeight="1" x14ac:dyDescent="0.25">
      <c r="A689" s="29"/>
      <c r="B689" s="30" t="s">
        <v>728</v>
      </c>
      <c r="C689" s="31"/>
      <c r="D689" s="43"/>
      <c r="E689" s="26"/>
      <c r="F689" s="27"/>
      <c r="G689" s="245"/>
      <c r="H689" s="246"/>
      <c r="I689" s="36"/>
      <c r="M689" s="6">
        <v>1.2452000000000001</v>
      </c>
    </row>
    <row r="690" spans="1:13" s="6" customFormat="1" ht="18" customHeight="1" x14ac:dyDescent="0.25">
      <c r="A690" s="75"/>
      <c r="B690" s="80"/>
      <c r="C690" s="247" t="s">
        <v>60</v>
      </c>
      <c r="D690" s="248"/>
      <c r="E690" s="248"/>
      <c r="F690" s="44">
        <f>SUM(F630:F689)</f>
        <v>153616.18250000002</v>
      </c>
      <c r="G690" s="245"/>
      <c r="H690" s="246"/>
      <c r="I690" s="36"/>
      <c r="M690" s="6">
        <v>1.2452000000000001</v>
      </c>
    </row>
    <row r="691" spans="1:13" s="6" customFormat="1" ht="18.75" x14ac:dyDescent="0.25">
      <c r="A691" s="19">
        <v>100000</v>
      </c>
      <c r="B691" s="20" t="s">
        <v>729</v>
      </c>
      <c r="C691" s="21"/>
      <c r="D691" s="45"/>
      <c r="E691" s="26"/>
      <c r="F691" s="27"/>
      <c r="G691" s="245"/>
      <c r="H691" s="246"/>
      <c r="I691" s="36"/>
      <c r="M691" s="6">
        <v>1.2452000000000001</v>
      </c>
    </row>
    <row r="692" spans="1:13" s="6" customFormat="1" ht="18.75" hidden="1" x14ac:dyDescent="0.25">
      <c r="A692" s="29" t="s">
        <v>730</v>
      </c>
      <c r="B692" s="42" t="s">
        <v>731</v>
      </c>
      <c r="C692" s="31"/>
      <c r="D692" s="43"/>
      <c r="E692" s="26"/>
      <c r="F692" s="27"/>
      <c r="G692" s="245"/>
      <c r="H692" s="246"/>
      <c r="I692" s="36"/>
      <c r="M692" s="6">
        <v>1.2452000000000001</v>
      </c>
    </row>
    <row r="693" spans="1:13" s="6" customFormat="1" ht="18.75" hidden="1" x14ac:dyDescent="0.25">
      <c r="A693" s="29" t="s">
        <v>732</v>
      </c>
      <c r="B693" s="33" t="s">
        <v>733</v>
      </c>
      <c r="C693" s="31" t="s">
        <v>7</v>
      </c>
      <c r="D693" s="43">
        <f>((L693/M693)/E693)</f>
        <v>0</v>
      </c>
      <c r="E693" s="26">
        <v>56.96</v>
      </c>
      <c r="F693" s="27">
        <f>D693*E693</f>
        <v>0</v>
      </c>
      <c r="G693" s="245"/>
      <c r="H693" s="246"/>
      <c r="I693" s="54"/>
      <c r="M693" s="6">
        <v>1.2452000000000001</v>
      </c>
    </row>
    <row r="694" spans="1:13" s="6" customFormat="1" ht="47.25" hidden="1" x14ac:dyDescent="0.25">
      <c r="A694" s="29"/>
      <c r="B694" s="30" t="s">
        <v>734</v>
      </c>
      <c r="C694" s="31"/>
      <c r="D694" s="43"/>
      <c r="E694" s="26"/>
      <c r="F694" s="27"/>
      <c r="G694" s="245"/>
      <c r="H694" s="246"/>
      <c r="I694" s="36"/>
      <c r="M694" s="6">
        <v>1.2452000000000001</v>
      </c>
    </row>
    <row r="695" spans="1:13" s="6" customFormat="1" ht="18.75" hidden="1" x14ac:dyDescent="0.25">
      <c r="A695" s="29"/>
      <c r="B695" s="30"/>
      <c r="C695" s="31"/>
      <c r="D695" s="43"/>
      <c r="E695" s="26"/>
      <c r="F695" s="27"/>
      <c r="G695" s="245"/>
      <c r="H695" s="246"/>
      <c r="I695" s="36"/>
      <c r="M695" s="6">
        <v>1.2452000000000001</v>
      </c>
    </row>
    <row r="696" spans="1:13" s="6" customFormat="1" ht="18.75" x14ac:dyDescent="0.25">
      <c r="A696" s="29" t="s">
        <v>735</v>
      </c>
      <c r="B696" s="79" t="s">
        <v>736</v>
      </c>
      <c r="C696" s="31" t="s">
        <v>7</v>
      </c>
      <c r="D696" s="43">
        <v>10</v>
      </c>
      <c r="E696" s="26">
        <v>69.84</v>
      </c>
      <c r="F696" s="27">
        <f>D696*E696</f>
        <v>698.40000000000009</v>
      </c>
      <c r="G696" s="245"/>
      <c r="H696" s="246"/>
      <c r="I696" s="54"/>
      <c r="L696" s="6">
        <v>735.84</v>
      </c>
      <c r="M696" s="6">
        <v>1.2452000000000001</v>
      </c>
    </row>
    <row r="697" spans="1:13" s="6" customFormat="1" ht="78.75" x14ac:dyDescent="0.25">
      <c r="A697" s="29"/>
      <c r="B697" s="78" t="s">
        <v>737</v>
      </c>
      <c r="C697" s="31"/>
      <c r="D697" s="43"/>
      <c r="E697" s="26"/>
      <c r="F697" s="27"/>
      <c r="G697" s="245"/>
      <c r="H697" s="246"/>
      <c r="I697" s="36"/>
      <c r="M697" s="6">
        <v>1.2452000000000001</v>
      </c>
    </row>
    <row r="698" spans="1:13" s="6" customFormat="1" ht="18.75" x14ac:dyDescent="0.25">
      <c r="A698" s="29"/>
      <c r="B698" s="30"/>
      <c r="C698" s="31"/>
      <c r="D698" s="43"/>
      <c r="E698" s="26"/>
      <c r="F698" s="27"/>
      <c r="G698" s="245"/>
      <c r="H698" s="246"/>
      <c r="I698" s="36"/>
      <c r="M698" s="6">
        <v>1.2452000000000001</v>
      </c>
    </row>
    <row r="699" spans="1:13" s="6" customFormat="1" ht="18.75" x14ac:dyDescent="0.25">
      <c r="A699" s="29" t="s">
        <v>738</v>
      </c>
      <c r="B699" s="42" t="s">
        <v>512</v>
      </c>
      <c r="C699" s="31"/>
      <c r="D699" s="43"/>
      <c r="E699" s="26"/>
      <c r="F699" s="27"/>
      <c r="G699" s="245"/>
      <c r="H699" s="246"/>
      <c r="I699" s="36"/>
      <c r="M699" s="6">
        <v>1.2452000000000001</v>
      </c>
    </row>
    <row r="700" spans="1:13" s="6" customFormat="1" ht="18.75" x14ac:dyDescent="0.25">
      <c r="A700" s="29" t="s">
        <v>739</v>
      </c>
      <c r="B700" s="33" t="s">
        <v>740</v>
      </c>
      <c r="C700" s="31" t="s">
        <v>7</v>
      </c>
      <c r="D700" s="43">
        <v>49</v>
      </c>
      <c r="E700" s="26">
        <v>76.760000000000005</v>
      </c>
      <c r="F700" s="27">
        <f>D700*E700</f>
        <v>3761.2400000000002</v>
      </c>
      <c r="G700" s="245"/>
      <c r="H700" s="246"/>
      <c r="I700" s="54"/>
      <c r="L700" s="6">
        <v>4299.6000000000004</v>
      </c>
      <c r="M700" s="6">
        <v>1.2452000000000001</v>
      </c>
    </row>
    <row r="701" spans="1:13" s="6" customFormat="1" ht="78.75" x14ac:dyDescent="0.25">
      <c r="A701" s="29"/>
      <c r="B701" s="30" t="s">
        <v>741</v>
      </c>
      <c r="C701" s="31"/>
      <c r="D701" s="43"/>
      <c r="E701" s="26"/>
      <c r="F701" s="27"/>
      <c r="G701" s="245"/>
      <c r="H701" s="246"/>
      <c r="I701" s="36"/>
      <c r="M701" s="6">
        <v>1.2452000000000001</v>
      </c>
    </row>
    <row r="702" spans="1:13" s="6" customFormat="1" ht="18.75" x14ac:dyDescent="0.25">
      <c r="A702" s="29"/>
      <c r="B702" s="33"/>
      <c r="C702" s="31"/>
      <c r="D702" s="43"/>
      <c r="E702" s="26"/>
      <c r="F702" s="27"/>
      <c r="G702" s="245"/>
      <c r="H702" s="246"/>
      <c r="I702" s="36"/>
      <c r="M702" s="6">
        <v>1.2452000000000001</v>
      </c>
    </row>
    <row r="703" spans="1:13" s="6" customFormat="1" ht="18.75" hidden="1" x14ac:dyDescent="0.25">
      <c r="A703" s="29" t="s">
        <v>742</v>
      </c>
      <c r="B703" s="42" t="s">
        <v>743</v>
      </c>
      <c r="C703" s="31"/>
      <c r="D703" s="43"/>
      <c r="E703" s="26"/>
      <c r="F703" s="27"/>
      <c r="G703" s="245"/>
      <c r="H703" s="246"/>
      <c r="I703" s="36"/>
      <c r="M703" s="6">
        <v>1.2452000000000001</v>
      </c>
    </row>
    <row r="704" spans="1:13" s="6" customFormat="1" ht="78.75" hidden="1" x14ac:dyDescent="0.25">
      <c r="A704" s="29"/>
      <c r="B704" s="30" t="s">
        <v>744</v>
      </c>
      <c r="C704" s="31"/>
      <c r="D704" s="43"/>
      <c r="E704" s="26"/>
      <c r="F704" s="27"/>
      <c r="G704" s="245"/>
      <c r="H704" s="246"/>
      <c r="I704" s="36"/>
      <c r="M704" s="6">
        <v>1.2452000000000001</v>
      </c>
    </row>
    <row r="705" spans="1:13" s="6" customFormat="1" ht="18.75" hidden="1" x14ac:dyDescent="0.25">
      <c r="A705" s="29"/>
      <c r="B705" s="42"/>
      <c r="C705" s="31"/>
      <c r="D705" s="43"/>
      <c r="E705" s="26"/>
      <c r="F705" s="27"/>
      <c r="G705" s="245"/>
      <c r="H705" s="246"/>
      <c r="I705" s="36"/>
      <c r="M705" s="6">
        <v>1.2452000000000001</v>
      </c>
    </row>
    <row r="706" spans="1:13" s="6" customFormat="1" ht="37.5" customHeight="1" x14ac:dyDescent="0.25">
      <c r="A706" s="29" t="s">
        <v>745</v>
      </c>
      <c r="B706" s="39" t="s">
        <v>746</v>
      </c>
      <c r="C706" s="31" t="s">
        <v>7</v>
      </c>
      <c r="D706" s="43">
        <v>62</v>
      </c>
      <c r="E706" s="26">
        <v>105.83</v>
      </c>
      <c r="F706" s="27">
        <f>D706*E706</f>
        <v>6561.46</v>
      </c>
      <c r="G706" s="245"/>
      <c r="H706" s="246"/>
      <c r="I706" s="54"/>
      <c r="L706" s="6">
        <v>7484.88</v>
      </c>
      <c r="M706" s="6">
        <v>1.2452000000000001</v>
      </c>
    </row>
    <row r="707" spans="1:13" s="6" customFormat="1" ht="18.75" x14ac:dyDescent="0.25">
      <c r="A707" s="29"/>
      <c r="B707" s="41"/>
      <c r="C707" s="31"/>
      <c r="D707" s="43"/>
      <c r="E707" s="26"/>
      <c r="F707" s="27"/>
      <c r="G707" s="245"/>
      <c r="H707" s="246"/>
      <c r="I707" s="36"/>
      <c r="M707" s="6">
        <v>1.2452000000000001</v>
      </c>
    </row>
    <row r="708" spans="1:13" s="6" customFormat="1" ht="47.25" customHeight="1" x14ac:dyDescent="0.25">
      <c r="A708" s="29" t="s">
        <v>747</v>
      </c>
      <c r="B708" s="39" t="s">
        <v>748</v>
      </c>
      <c r="C708" s="31" t="s">
        <v>7</v>
      </c>
      <c r="D708" s="43">
        <v>282</v>
      </c>
      <c r="E708" s="26">
        <v>137.22999999999999</v>
      </c>
      <c r="F708" s="27">
        <f>D708*E708</f>
        <v>38698.86</v>
      </c>
      <c r="G708" s="245"/>
      <c r="H708" s="246"/>
      <c r="I708" s="54"/>
      <c r="L708" s="6">
        <v>44414.94</v>
      </c>
      <c r="M708" s="6">
        <v>1.2452000000000001</v>
      </c>
    </row>
    <row r="709" spans="1:13" s="6" customFormat="1" ht="18.75" hidden="1" x14ac:dyDescent="0.25">
      <c r="A709" s="29"/>
      <c r="B709" s="41"/>
      <c r="C709" s="31"/>
      <c r="D709" s="43"/>
      <c r="E709" s="26"/>
      <c r="F709" s="27"/>
      <c r="G709" s="245"/>
      <c r="H709" s="246"/>
      <c r="I709" s="36"/>
      <c r="M709" s="6">
        <v>1.2452000000000001</v>
      </c>
    </row>
    <row r="710" spans="1:13" s="6" customFormat="1" ht="18.75" hidden="1" x14ac:dyDescent="0.25">
      <c r="A710" s="29" t="s">
        <v>749</v>
      </c>
      <c r="B710" s="39" t="s">
        <v>750</v>
      </c>
      <c r="C710" s="31" t="s">
        <v>7</v>
      </c>
      <c r="D710" s="43">
        <f>((L710/M710)/E710)</f>
        <v>0</v>
      </c>
      <c r="E710" s="26">
        <v>122.67</v>
      </c>
      <c r="F710" s="27">
        <f>D710*E710</f>
        <v>0</v>
      </c>
      <c r="G710" s="245"/>
      <c r="H710" s="246"/>
      <c r="I710" s="54"/>
      <c r="M710" s="6">
        <v>1.2452000000000001</v>
      </c>
    </row>
    <row r="711" spans="1:13" s="6" customFormat="1" ht="18.75" hidden="1" x14ac:dyDescent="0.25">
      <c r="A711" s="29"/>
      <c r="B711" s="41"/>
      <c r="C711" s="31"/>
      <c r="D711" s="43"/>
      <c r="E711" s="26"/>
      <c r="F711" s="27"/>
      <c r="G711" s="245"/>
      <c r="H711" s="246"/>
      <c r="I711" s="36"/>
      <c r="M711" s="6">
        <v>1.2452000000000001</v>
      </c>
    </row>
    <row r="712" spans="1:13" s="6" customFormat="1" ht="18.75" hidden="1" x14ac:dyDescent="0.25">
      <c r="A712" s="29" t="s">
        <v>751</v>
      </c>
      <c r="B712" s="39" t="s">
        <v>752</v>
      </c>
      <c r="C712" s="31" t="s">
        <v>7</v>
      </c>
      <c r="D712" s="43">
        <f>((L712/M712)/E712)</f>
        <v>0</v>
      </c>
      <c r="E712" s="26">
        <v>152.69999999999999</v>
      </c>
      <c r="F712" s="27">
        <f>D712*E712</f>
        <v>0</v>
      </c>
      <c r="G712" s="245"/>
      <c r="H712" s="246"/>
      <c r="I712" s="54"/>
      <c r="M712" s="6">
        <v>1.2452000000000001</v>
      </c>
    </row>
    <row r="713" spans="1:13" s="6" customFormat="1" ht="18.75" hidden="1" x14ac:dyDescent="0.25">
      <c r="A713" s="29"/>
      <c r="B713" s="41"/>
      <c r="C713" s="31"/>
      <c r="D713" s="43"/>
      <c r="E713" s="26"/>
      <c r="F713" s="27"/>
      <c r="G713" s="245"/>
      <c r="H713" s="246"/>
      <c r="I713" s="36"/>
      <c r="M713" s="6">
        <v>1.2452000000000001</v>
      </c>
    </row>
    <row r="714" spans="1:13" s="6" customFormat="1" ht="18.75" hidden="1" x14ac:dyDescent="0.25">
      <c r="A714" s="29" t="s">
        <v>753</v>
      </c>
      <c r="B714" s="39" t="s">
        <v>754</v>
      </c>
      <c r="C714" s="31" t="s">
        <v>7</v>
      </c>
      <c r="D714" s="43">
        <f>((L714/M714)/E714)</f>
        <v>0</v>
      </c>
      <c r="E714" s="26">
        <v>266</v>
      </c>
      <c r="F714" s="27">
        <f>D714*E714</f>
        <v>0</v>
      </c>
      <c r="G714" s="245"/>
      <c r="H714" s="246"/>
      <c r="I714" s="54"/>
      <c r="M714" s="6">
        <v>1.2452000000000001</v>
      </c>
    </row>
    <row r="715" spans="1:13" s="6" customFormat="1" ht="18.75" hidden="1" x14ac:dyDescent="0.25">
      <c r="A715" s="29"/>
      <c r="B715" s="33"/>
      <c r="C715" s="31"/>
      <c r="D715" s="43"/>
      <c r="E715" s="26"/>
      <c r="F715" s="27"/>
      <c r="G715" s="245"/>
      <c r="H715" s="246"/>
      <c r="I715" s="36"/>
      <c r="M715" s="6">
        <v>1.2452000000000001</v>
      </c>
    </row>
    <row r="716" spans="1:13" s="6" customFormat="1" ht="18.75" hidden="1" x14ac:dyDescent="0.25">
      <c r="A716" s="29" t="s">
        <v>755</v>
      </c>
      <c r="B716" s="33" t="s">
        <v>756</v>
      </c>
      <c r="C716" s="31" t="s">
        <v>7</v>
      </c>
      <c r="D716" s="43">
        <f>((L716/M716)/E716)</f>
        <v>0</v>
      </c>
      <c r="E716" s="26">
        <v>290.83999999999997</v>
      </c>
      <c r="F716" s="27">
        <f>D716*E716</f>
        <v>0</v>
      </c>
      <c r="G716" s="245"/>
      <c r="H716" s="246"/>
      <c r="I716" s="54"/>
      <c r="M716" s="6">
        <v>1.2452000000000001</v>
      </c>
    </row>
    <row r="717" spans="1:13" s="6" customFormat="1" ht="18.75" hidden="1" x14ac:dyDescent="0.25">
      <c r="A717" s="29"/>
      <c r="B717" s="33"/>
      <c r="C717" s="31"/>
      <c r="D717" s="43"/>
      <c r="E717" s="26"/>
      <c r="F717" s="27"/>
      <c r="G717" s="245"/>
      <c r="H717" s="246"/>
      <c r="I717" s="54"/>
      <c r="M717" s="6">
        <v>1.2452000000000001</v>
      </c>
    </row>
    <row r="718" spans="1:13" s="6" customFormat="1" ht="18.75" hidden="1" x14ac:dyDescent="0.25">
      <c r="A718" s="29" t="s">
        <v>757</v>
      </c>
      <c r="B718" s="33" t="s">
        <v>758</v>
      </c>
      <c r="C718" s="31" t="s">
        <v>7</v>
      </c>
      <c r="D718" s="43">
        <f>((L718/M718)/E718)</f>
        <v>0</v>
      </c>
      <c r="E718" s="26">
        <v>67.38</v>
      </c>
      <c r="F718" s="27">
        <f>D718*E718</f>
        <v>0</v>
      </c>
      <c r="G718" s="245"/>
      <c r="H718" s="246"/>
      <c r="I718" s="54"/>
      <c r="M718" s="6">
        <v>1.2452000000000001</v>
      </c>
    </row>
    <row r="719" spans="1:13" s="6" customFormat="1" ht="63" hidden="1" x14ac:dyDescent="0.25">
      <c r="A719" s="29"/>
      <c r="B719" s="30" t="s">
        <v>759</v>
      </c>
      <c r="C719" s="31"/>
      <c r="D719" s="43"/>
      <c r="E719" s="26"/>
      <c r="F719" s="27"/>
      <c r="G719" s="245"/>
      <c r="H719" s="246"/>
      <c r="I719" s="36"/>
      <c r="M719" s="6">
        <v>1.2452000000000001</v>
      </c>
    </row>
    <row r="720" spans="1:13" s="6" customFormat="1" ht="18.75" hidden="1" x14ac:dyDescent="0.25">
      <c r="A720" s="29"/>
      <c r="B720" s="30"/>
      <c r="C720" s="31"/>
      <c r="D720" s="43"/>
      <c r="E720" s="26"/>
      <c r="F720" s="27"/>
      <c r="G720" s="245"/>
      <c r="H720" s="246"/>
      <c r="I720" s="36"/>
      <c r="M720" s="6">
        <v>1.2452000000000001</v>
      </c>
    </row>
    <row r="721" spans="1:13" s="6" customFormat="1" ht="18.75" x14ac:dyDescent="0.25">
      <c r="A721" s="29" t="s">
        <v>760</v>
      </c>
      <c r="B721" s="42" t="s">
        <v>761</v>
      </c>
      <c r="C721" s="31"/>
      <c r="D721" s="43"/>
      <c r="E721" s="26"/>
      <c r="F721" s="27"/>
      <c r="G721" s="245"/>
      <c r="H721" s="246"/>
      <c r="I721" s="36"/>
      <c r="M721" s="6">
        <v>1.2452000000000001</v>
      </c>
    </row>
    <row r="722" spans="1:13" s="6" customFormat="1" ht="18.75" x14ac:dyDescent="0.25">
      <c r="A722" s="29" t="s">
        <v>762</v>
      </c>
      <c r="B722" s="33" t="s">
        <v>763</v>
      </c>
      <c r="C722" s="31" t="s">
        <v>7</v>
      </c>
      <c r="D722" s="43">
        <v>442</v>
      </c>
      <c r="E722" s="26">
        <v>24.1</v>
      </c>
      <c r="F722" s="27">
        <f>D722*E722</f>
        <v>10652.2</v>
      </c>
      <c r="G722" s="245"/>
      <c r="H722" s="246"/>
      <c r="I722" s="54"/>
      <c r="L722" s="6">
        <v>759.5</v>
      </c>
      <c r="M722" s="6">
        <v>1.2452000000000001</v>
      </c>
    </row>
    <row r="723" spans="1:13" s="6" customFormat="1" ht="63" x14ac:dyDescent="0.25">
      <c r="A723" s="29"/>
      <c r="B723" s="30" t="s">
        <v>764</v>
      </c>
      <c r="C723" s="31"/>
      <c r="D723" s="43"/>
      <c r="E723" s="26"/>
      <c r="F723" s="27"/>
      <c r="G723" s="245"/>
      <c r="H723" s="246"/>
      <c r="I723" s="36"/>
      <c r="M723" s="6">
        <v>1.2452000000000001</v>
      </c>
    </row>
    <row r="724" spans="1:13" s="6" customFormat="1" ht="18.75" x14ac:dyDescent="0.25">
      <c r="A724" s="29"/>
      <c r="B724" s="30"/>
      <c r="C724" s="31"/>
      <c r="D724" s="43"/>
      <c r="E724" s="26"/>
      <c r="F724" s="27"/>
      <c r="G724" s="245"/>
      <c r="H724" s="246"/>
      <c r="I724" s="36"/>
      <c r="M724" s="6">
        <v>1.2452000000000001</v>
      </c>
    </row>
    <row r="725" spans="1:13" s="6" customFormat="1" ht="18.75" x14ac:dyDescent="0.25">
      <c r="A725" s="29" t="s">
        <v>765</v>
      </c>
      <c r="B725" s="33" t="s">
        <v>766</v>
      </c>
      <c r="C725" s="31" t="s">
        <v>7</v>
      </c>
      <c r="D725" s="43">
        <v>28</v>
      </c>
      <c r="E725" s="26">
        <v>27.48</v>
      </c>
      <c r="F725" s="27">
        <f>D725*E725</f>
        <v>769.44</v>
      </c>
      <c r="G725" s="245"/>
      <c r="H725" s="246"/>
      <c r="I725" s="54"/>
      <c r="L725" s="6">
        <v>4419.6000000000004</v>
      </c>
      <c r="M725" s="6">
        <v>1.2452000000000001</v>
      </c>
    </row>
    <row r="726" spans="1:13" s="6" customFormat="1" ht="47.25" x14ac:dyDescent="0.25">
      <c r="A726" s="29"/>
      <c r="B726" s="30" t="s">
        <v>767</v>
      </c>
      <c r="C726" s="31"/>
      <c r="D726" s="43"/>
      <c r="E726" s="26"/>
      <c r="F726" s="27"/>
      <c r="G726" s="245"/>
      <c r="H726" s="246"/>
      <c r="I726" s="36"/>
      <c r="M726" s="6">
        <v>1.2452000000000001</v>
      </c>
    </row>
    <row r="727" spans="1:13" s="6" customFormat="1" ht="18.75" x14ac:dyDescent="0.25">
      <c r="A727" s="29"/>
      <c r="B727" s="30"/>
      <c r="C727" s="31"/>
      <c r="D727" s="43"/>
      <c r="E727" s="26"/>
      <c r="F727" s="27"/>
      <c r="G727" s="245"/>
      <c r="H727" s="246"/>
      <c r="I727" s="36"/>
      <c r="M727" s="6">
        <v>1.2452000000000001</v>
      </c>
    </row>
    <row r="728" spans="1:13" s="6" customFormat="1" ht="18.75" x14ac:dyDescent="0.25">
      <c r="A728" s="29" t="s">
        <v>768</v>
      </c>
      <c r="B728" s="33" t="s">
        <v>769</v>
      </c>
      <c r="C728" s="31" t="s">
        <v>7</v>
      </c>
      <c r="D728" s="43">
        <v>141</v>
      </c>
      <c r="E728" s="26">
        <v>14.2</v>
      </c>
      <c r="F728" s="27">
        <f>D728*E728</f>
        <v>2002.1999999999998</v>
      </c>
      <c r="G728" s="245"/>
      <c r="H728" s="246"/>
      <c r="I728" s="54"/>
      <c r="L728" s="6">
        <f>5965.16+620.16+535.08+180.6</f>
        <v>7301</v>
      </c>
      <c r="M728" s="6">
        <v>1.2452000000000001</v>
      </c>
    </row>
    <row r="729" spans="1:13" s="6" customFormat="1" ht="63" x14ac:dyDescent="0.25">
      <c r="A729" s="29"/>
      <c r="B729" s="30" t="s">
        <v>770</v>
      </c>
      <c r="C729" s="31"/>
      <c r="D729" s="43"/>
      <c r="E729" s="26"/>
      <c r="F729" s="27"/>
      <c r="G729" s="245"/>
      <c r="H729" s="246"/>
      <c r="I729" s="36"/>
      <c r="M729" s="6">
        <v>1.2452000000000001</v>
      </c>
    </row>
    <row r="730" spans="1:13" s="6" customFormat="1" ht="18.75" x14ac:dyDescent="0.25">
      <c r="A730" s="29"/>
      <c r="B730" s="30"/>
      <c r="C730" s="31"/>
      <c r="D730" s="43"/>
      <c r="E730" s="26"/>
      <c r="F730" s="27"/>
      <c r="G730" s="245"/>
      <c r="H730" s="246"/>
      <c r="I730" s="36"/>
      <c r="M730" s="6">
        <v>1.2452000000000001</v>
      </c>
    </row>
    <row r="731" spans="1:13" s="6" customFormat="1" ht="18.75" x14ac:dyDescent="0.25">
      <c r="A731" s="29" t="s">
        <v>771</v>
      </c>
      <c r="B731" s="33" t="s">
        <v>772</v>
      </c>
      <c r="C731" s="31" t="s">
        <v>7</v>
      </c>
      <c r="D731" s="43">
        <v>79</v>
      </c>
      <c r="E731" s="26">
        <v>22.46</v>
      </c>
      <c r="F731" s="27">
        <f>D731*E731</f>
        <v>1774.3400000000001</v>
      </c>
      <c r="G731" s="245"/>
      <c r="H731" s="246"/>
      <c r="I731" s="54"/>
      <c r="L731" s="6">
        <f>2033.69+323.04</f>
        <v>2356.73</v>
      </c>
      <c r="M731" s="6">
        <v>1.2452000000000001</v>
      </c>
    </row>
    <row r="732" spans="1:13" s="6" customFormat="1" ht="63" x14ac:dyDescent="0.25">
      <c r="A732" s="29"/>
      <c r="B732" s="30" t="s">
        <v>773</v>
      </c>
      <c r="C732" s="31"/>
      <c r="D732" s="43"/>
      <c r="E732" s="26"/>
      <c r="F732" s="27"/>
      <c r="G732" s="245"/>
      <c r="H732" s="246"/>
      <c r="I732" s="36"/>
      <c r="M732" s="6">
        <v>1.2452000000000001</v>
      </c>
    </row>
    <row r="733" spans="1:13" s="6" customFormat="1" ht="18.75" x14ac:dyDescent="0.25">
      <c r="A733" s="29"/>
      <c r="B733" s="30"/>
      <c r="C733" s="31"/>
      <c r="D733" s="43"/>
      <c r="E733" s="26"/>
      <c r="F733" s="27"/>
      <c r="G733" s="245"/>
      <c r="H733" s="246"/>
      <c r="I733" s="36"/>
      <c r="M733" s="6">
        <v>1.2452000000000001</v>
      </c>
    </row>
    <row r="734" spans="1:13" s="6" customFormat="1" ht="18.75" x14ac:dyDescent="0.25">
      <c r="A734" s="29" t="s">
        <v>774</v>
      </c>
      <c r="B734" s="33" t="s">
        <v>775</v>
      </c>
      <c r="C734" s="31" t="s">
        <v>7</v>
      </c>
      <c r="D734" s="43">
        <v>7</v>
      </c>
      <c r="E734" s="26">
        <v>32.56</v>
      </c>
      <c r="F734" s="27">
        <f>D734*E734</f>
        <v>227.92000000000002</v>
      </c>
      <c r="G734" s="245"/>
      <c r="H734" s="246"/>
      <c r="I734" s="54"/>
      <c r="L734" s="6">
        <v>221.08</v>
      </c>
      <c r="M734" s="6">
        <v>1.2452000000000001</v>
      </c>
    </row>
    <row r="735" spans="1:13" s="6" customFormat="1" ht="63" x14ac:dyDescent="0.25">
      <c r="A735" s="29"/>
      <c r="B735" s="30" t="s">
        <v>776</v>
      </c>
      <c r="C735" s="31"/>
      <c r="D735" s="43"/>
      <c r="E735" s="26"/>
      <c r="F735" s="27"/>
      <c r="G735" s="245"/>
      <c r="H735" s="246"/>
      <c r="I735" s="36"/>
      <c r="M735" s="6">
        <v>1.2452000000000001</v>
      </c>
    </row>
    <row r="736" spans="1:13" s="6" customFormat="1" ht="18.75" x14ac:dyDescent="0.25">
      <c r="A736" s="29"/>
      <c r="B736" s="30"/>
      <c r="C736" s="31"/>
      <c r="D736" s="43"/>
      <c r="E736" s="26"/>
      <c r="F736" s="27"/>
      <c r="G736" s="245"/>
      <c r="H736" s="246"/>
      <c r="I736" s="36"/>
      <c r="M736" s="6">
        <v>1.2452000000000001</v>
      </c>
    </row>
    <row r="737" spans="1:13" s="6" customFormat="1" ht="18.75" x14ac:dyDescent="0.25">
      <c r="A737" s="29" t="s">
        <v>777</v>
      </c>
      <c r="B737" s="53" t="s">
        <v>778</v>
      </c>
      <c r="C737" s="31" t="s">
        <v>7</v>
      </c>
      <c r="D737" s="43">
        <v>76</v>
      </c>
      <c r="E737" s="26">
        <v>15.05</v>
      </c>
      <c r="F737" s="27">
        <f>D737*E737</f>
        <v>1143.8</v>
      </c>
      <c r="G737" s="245"/>
      <c r="H737" s="246"/>
      <c r="I737" s="54"/>
      <c r="L737" s="6">
        <f>1039.5+261.75</f>
        <v>1301.25</v>
      </c>
      <c r="M737" s="6">
        <v>1.2452000000000001</v>
      </c>
    </row>
    <row r="738" spans="1:13" s="6" customFormat="1" ht="63" x14ac:dyDescent="0.25">
      <c r="A738" s="29"/>
      <c r="B738" s="48" t="s">
        <v>779</v>
      </c>
      <c r="C738" s="31"/>
      <c r="D738" s="43"/>
      <c r="E738" s="26"/>
      <c r="F738" s="27"/>
      <c r="G738" s="245"/>
      <c r="H738" s="246"/>
      <c r="I738" s="36"/>
      <c r="M738" s="6">
        <v>1.2452000000000001</v>
      </c>
    </row>
    <row r="739" spans="1:13" s="6" customFormat="1" ht="18.75" hidden="1" x14ac:dyDescent="0.25">
      <c r="A739" s="29"/>
      <c r="B739" s="48"/>
      <c r="C739" s="31"/>
      <c r="D739" s="43"/>
      <c r="E739" s="26"/>
      <c r="F739" s="27"/>
      <c r="G739" s="245"/>
      <c r="H739" s="246"/>
      <c r="I739" s="36"/>
      <c r="M739" s="6">
        <v>1.2452000000000001</v>
      </c>
    </row>
    <row r="740" spans="1:13" s="6" customFormat="1" ht="18.75" hidden="1" x14ac:dyDescent="0.25">
      <c r="A740" s="29" t="s">
        <v>780</v>
      </c>
      <c r="B740" s="33" t="s">
        <v>781</v>
      </c>
      <c r="C740" s="31" t="s">
        <v>7</v>
      </c>
      <c r="D740" s="43">
        <f>((L740/M740)/E740)</f>
        <v>0</v>
      </c>
      <c r="E740" s="26">
        <v>5.55</v>
      </c>
      <c r="F740" s="27">
        <f>D740*E740</f>
        <v>0</v>
      </c>
      <c r="G740" s="245"/>
      <c r="H740" s="246"/>
      <c r="I740" s="54"/>
      <c r="M740" s="6">
        <v>1.2452000000000001</v>
      </c>
    </row>
    <row r="741" spans="1:13" s="6" customFormat="1" ht="31.5" hidden="1" x14ac:dyDescent="0.25">
      <c r="A741" s="29"/>
      <c r="B741" s="30" t="s">
        <v>782</v>
      </c>
      <c r="C741" s="31"/>
      <c r="D741" s="43"/>
      <c r="E741" s="26"/>
      <c r="F741" s="27"/>
      <c r="G741" s="245"/>
      <c r="H741" s="246"/>
      <c r="I741" s="36"/>
      <c r="M741" s="6">
        <v>1.2452000000000001</v>
      </c>
    </row>
    <row r="742" spans="1:13" s="6" customFormat="1" ht="18.75" hidden="1" x14ac:dyDescent="0.25">
      <c r="A742" s="29"/>
      <c r="B742" s="30"/>
      <c r="C742" s="31"/>
      <c r="D742" s="43"/>
      <c r="E742" s="26"/>
      <c r="F742" s="27"/>
      <c r="G742" s="245"/>
      <c r="H742" s="246"/>
      <c r="I742" s="36"/>
      <c r="M742" s="6">
        <v>1.2452000000000001</v>
      </c>
    </row>
    <row r="743" spans="1:13" s="6" customFormat="1" ht="18.75" hidden="1" x14ac:dyDescent="0.25">
      <c r="A743" s="29" t="s">
        <v>783</v>
      </c>
      <c r="B743" s="33" t="s">
        <v>784</v>
      </c>
      <c r="C743" s="31" t="s">
        <v>7</v>
      </c>
      <c r="D743" s="43">
        <f>((L743/M743)/E743)</f>
        <v>0</v>
      </c>
      <c r="E743" s="26">
        <v>10.32</v>
      </c>
      <c r="F743" s="27">
        <f>D743*E743</f>
        <v>0</v>
      </c>
      <c r="G743" s="245"/>
      <c r="H743" s="246"/>
      <c r="I743" s="54"/>
      <c r="M743" s="6">
        <v>1.2452000000000001</v>
      </c>
    </row>
    <row r="744" spans="1:13" s="6" customFormat="1" ht="31.5" hidden="1" x14ac:dyDescent="0.25">
      <c r="A744" s="29"/>
      <c r="B744" s="30" t="s">
        <v>782</v>
      </c>
      <c r="C744" s="31"/>
      <c r="D744" s="43"/>
      <c r="E744" s="26"/>
      <c r="F744" s="27"/>
      <c r="G744" s="245"/>
      <c r="H744" s="246"/>
      <c r="I744" s="36"/>
      <c r="M744" s="6">
        <v>1.2452000000000001</v>
      </c>
    </row>
    <row r="745" spans="1:13" s="6" customFormat="1" ht="18.75" hidden="1" x14ac:dyDescent="0.25">
      <c r="A745" s="29"/>
      <c r="B745" s="30"/>
      <c r="C745" s="31"/>
      <c r="D745" s="43"/>
      <c r="E745" s="26"/>
      <c r="F745" s="27"/>
      <c r="G745" s="245"/>
      <c r="H745" s="246"/>
      <c r="I745" s="36"/>
      <c r="M745" s="6">
        <v>1.2452000000000001</v>
      </c>
    </row>
    <row r="746" spans="1:13" s="6" customFormat="1" ht="18.75" hidden="1" x14ac:dyDescent="0.25">
      <c r="A746" s="29" t="s">
        <v>785</v>
      </c>
      <c r="B746" s="42" t="s">
        <v>786</v>
      </c>
      <c r="C746" s="31"/>
      <c r="D746" s="43"/>
      <c r="E746" s="26"/>
      <c r="F746" s="27"/>
      <c r="G746" s="245"/>
      <c r="H746" s="246"/>
      <c r="I746" s="36"/>
      <c r="M746" s="6">
        <v>1.2452000000000001</v>
      </c>
    </row>
    <row r="747" spans="1:13" s="6" customFormat="1" ht="94.5" hidden="1" x14ac:dyDescent="0.25">
      <c r="A747" s="29"/>
      <c r="B747" s="30" t="s">
        <v>787</v>
      </c>
      <c r="C747" s="31"/>
      <c r="D747" s="43"/>
      <c r="E747" s="26"/>
      <c r="F747" s="27"/>
      <c r="G747" s="245"/>
      <c r="H747" s="246"/>
      <c r="I747" s="36"/>
      <c r="M747" s="6">
        <v>1.2452000000000001</v>
      </c>
    </row>
    <row r="748" spans="1:13" s="6" customFormat="1" ht="18.75" x14ac:dyDescent="0.25">
      <c r="A748" s="29"/>
      <c r="B748" s="42"/>
      <c r="C748" s="31"/>
      <c r="D748" s="43"/>
      <c r="E748" s="26"/>
      <c r="F748" s="27"/>
      <c r="G748" s="245"/>
      <c r="H748" s="246"/>
      <c r="I748" s="36"/>
      <c r="M748" s="6">
        <v>1.2452000000000001</v>
      </c>
    </row>
    <row r="749" spans="1:13" s="6" customFormat="1" ht="18.75" x14ac:dyDescent="0.25">
      <c r="A749" s="29" t="s">
        <v>788</v>
      </c>
      <c r="B749" s="33" t="s">
        <v>789</v>
      </c>
      <c r="C749" s="31" t="s">
        <v>7</v>
      </c>
      <c r="D749" s="43">
        <v>15</v>
      </c>
      <c r="E749" s="26">
        <v>18.84</v>
      </c>
      <c r="F749" s="27">
        <f>D749*E749</f>
        <v>282.60000000000002</v>
      </c>
      <c r="G749" s="245"/>
      <c r="H749" s="246"/>
      <c r="I749" s="54"/>
      <c r="L749" s="6">
        <f>518.42+969.22</f>
        <v>1487.6399999999999</v>
      </c>
      <c r="M749" s="6">
        <v>1.2452000000000001</v>
      </c>
    </row>
    <row r="750" spans="1:13" s="6" customFormat="1" ht="18.75" x14ac:dyDescent="0.25">
      <c r="A750" s="29"/>
      <c r="B750" s="30"/>
      <c r="C750" s="31"/>
      <c r="D750" s="43"/>
      <c r="E750" s="26"/>
      <c r="F750" s="27"/>
      <c r="G750" s="245"/>
      <c r="H750" s="246"/>
      <c r="I750" s="36"/>
      <c r="M750" s="6">
        <v>1.2452000000000001</v>
      </c>
    </row>
    <row r="751" spans="1:13" s="6" customFormat="1" ht="18.75" x14ac:dyDescent="0.25">
      <c r="A751" s="29" t="s">
        <v>790</v>
      </c>
      <c r="B751" s="33" t="s">
        <v>791</v>
      </c>
      <c r="C751" s="31" t="s">
        <v>7</v>
      </c>
      <c r="D751" s="43">
        <v>7</v>
      </c>
      <c r="E751" s="26">
        <v>23.62</v>
      </c>
      <c r="F751" s="27">
        <f>D751*E751</f>
        <v>165.34</v>
      </c>
      <c r="G751" s="245"/>
      <c r="H751" s="246"/>
      <c r="I751" s="54"/>
      <c r="L751" s="6">
        <v>405.72</v>
      </c>
      <c r="M751" s="6">
        <v>1.2452000000000001</v>
      </c>
    </row>
    <row r="752" spans="1:13" s="6" customFormat="1" ht="18.75" x14ac:dyDescent="0.25">
      <c r="A752" s="29"/>
      <c r="B752" s="30"/>
      <c r="C752" s="31"/>
      <c r="D752" s="43"/>
      <c r="E752" s="26"/>
      <c r="F752" s="27"/>
      <c r="G752" s="245"/>
      <c r="H752" s="246"/>
      <c r="I752" s="36"/>
      <c r="M752" s="6">
        <v>1.2452000000000001</v>
      </c>
    </row>
    <row r="753" spans="1:13" s="6" customFormat="1" ht="18.75" x14ac:dyDescent="0.25">
      <c r="A753" s="29" t="s">
        <v>792</v>
      </c>
      <c r="B753" s="33" t="s">
        <v>793</v>
      </c>
      <c r="C753" s="31" t="s">
        <v>7</v>
      </c>
      <c r="D753" s="43">
        <v>5</v>
      </c>
      <c r="E753" s="26">
        <v>44.6</v>
      </c>
      <c r="F753" s="27">
        <f>D753*E753</f>
        <v>223</v>
      </c>
      <c r="G753" s="245"/>
      <c r="H753" s="246"/>
      <c r="I753" s="54"/>
      <c r="M753" s="6">
        <v>1.2452000000000001</v>
      </c>
    </row>
    <row r="754" spans="1:13" s="6" customFormat="1" ht="18.75" x14ac:dyDescent="0.25">
      <c r="A754" s="29"/>
      <c r="B754" s="30"/>
      <c r="C754" s="31"/>
      <c r="D754" s="43"/>
      <c r="E754" s="26"/>
      <c r="F754" s="27"/>
      <c r="G754" s="245"/>
      <c r="H754" s="246"/>
      <c r="I754" s="36"/>
      <c r="M754" s="6">
        <v>1.2452000000000001</v>
      </c>
    </row>
    <row r="755" spans="1:13" s="6" customFormat="1" ht="18.75" x14ac:dyDescent="0.25">
      <c r="A755" s="29" t="s">
        <v>794</v>
      </c>
      <c r="B755" s="33" t="s">
        <v>795</v>
      </c>
      <c r="C755" s="31" t="s">
        <v>7</v>
      </c>
      <c r="D755" s="43">
        <v>4</v>
      </c>
      <c r="E755" s="26">
        <v>101.92</v>
      </c>
      <c r="F755" s="27">
        <f>D755*E755</f>
        <v>407.68</v>
      </c>
      <c r="G755" s="245"/>
      <c r="H755" s="246"/>
      <c r="I755" s="54"/>
      <c r="L755" s="6">
        <f>195.22+585.66+488.05+195.22+491.8+245.9</f>
        <v>2201.85</v>
      </c>
      <c r="M755" s="6">
        <v>1.2452000000000001</v>
      </c>
    </row>
    <row r="756" spans="1:13" s="6" customFormat="1" ht="18.75" x14ac:dyDescent="0.25">
      <c r="A756" s="29"/>
      <c r="B756" s="30"/>
      <c r="C756" s="31"/>
      <c r="D756" s="43"/>
      <c r="E756" s="26"/>
      <c r="F756" s="27"/>
      <c r="G756" s="245"/>
      <c r="H756" s="246"/>
      <c r="I756" s="36"/>
      <c r="M756" s="6">
        <v>1.2452000000000001</v>
      </c>
    </row>
    <row r="757" spans="1:13" s="6" customFormat="1" ht="18.75" x14ac:dyDescent="0.25">
      <c r="A757" s="29" t="s">
        <v>796</v>
      </c>
      <c r="B757" s="33" t="s">
        <v>797</v>
      </c>
      <c r="C757" s="31" t="s">
        <v>7</v>
      </c>
      <c r="D757" s="43">
        <v>4</v>
      </c>
      <c r="E757" s="26">
        <v>279.95</v>
      </c>
      <c r="F757" s="27">
        <f>D757*E757</f>
        <v>1119.8</v>
      </c>
      <c r="G757" s="245"/>
      <c r="H757" s="246"/>
      <c r="I757" s="54"/>
      <c r="L757" s="6">
        <v>1948.43</v>
      </c>
      <c r="M757" s="6">
        <v>1.2452000000000001</v>
      </c>
    </row>
    <row r="758" spans="1:13" s="6" customFormat="1" ht="18.75" hidden="1" x14ac:dyDescent="0.25">
      <c r="A758" s="29"/>
      <c r="B758" s="30"/>
      <c r="C758" s="31"/>
      <c r="D758" s="43"/>
      <c r="E758" s="26"/>
      <c r="F758" s="27"/>
      <c r="G758" s="245"/>
      <c r="H758" s="246"/>
      <c r="I758" s="36"/>
      <c r="M758" s="6">
        <v>1.2452000000000001</v>
      </c>
    </row>
    <row r="759" spans="1:13" s="6" customFormat="1" ht="31.5" hidden="1" x14ac:dyDescent="0.25">
      <c r="A759" s="38" t="s">
        <v>798</v>
      </c>
      <c r="B759" s="39" t="s">
        <v>799</v>
      </c>
      <c r="C759" s="71" t="s">
        <v>7</v>
      </c>
      <c r="D759" s="43">
        <f>((L759/M759)/E759)</f>
        <v>0</v>
      </c>
      <c r="E759" s="26">
        <v>106.47</v>
      </c>
      <c r="F759" s="27">
        <f>D759*E759</f>
        <v>0</v>
      </c>
      <c r="G759" s="245"/>
      <c r="H759" s="246"/>
      <c r="I759" s="36"/>
      <c r="M759" s="6">
        <v>1.2452000000000001</v>
      </c>
    </row>
    <row r="760" spans="1:13" s="6" customFormat="1" ht="18.75" hidden="1" x14ac:dyDescent="0.25">
      <c r="A760" s="38"/>
      <c r="B760" s="88"/>
      <c r="C760" s="71"/>
      <c r="D760" s="43"/>
      <c r="E760" s="26"/>
      <c r="F760" s="27"/>
      <c r="G760" s="245"/>
      <c r="H760" s="246"/>
      <c r="I760" s="36"/>
      <c r="M760" s="6">
        <v>1.2452000000000001</v>
      </c>
    </row>
    <row r="761" spans="1:13" s="6" customFormat="1" ht="31.5" hidden="1" x14ac:dyDescent="0.25">
      <c r="A761" s="38" t="s">
        <v>800</v>
      </c>
      <c r="B761" s="39" t="s">
        <v>801</v>
      </c>
      <c r="C761" s="71" t="s">
        <v>7</v>
      </c>
      <c r="D761" s="43">
        <f>((L761/M761)/E761)</f>
        <v>0</v>
      </c>
      <c r="E761" s="26">
        <v>111.47</v>
      </c>
      <c r="F761" s="27">
        <f>D761*E761</f>
        <v>0</v>
      </c>
      <c r="G761" s="245"/>
      <c r="H761" s="246"/>
      <c r="I761" s="36"/>
      <c r="M761" s="6">
        <v>1.2452000000000001</v>
      </c>
    </row>
    <row r="762" spans="1:13" s="6" customFormat="1" ht="18.75" hidden="1" x14ac:dyDescent="0.25">
      <c r="A762" s="38"/>
      <c r="B762" s="41"/>
      <c r="C762" s="71"/>
      <c r="D762" s="43"/>
      <c r="E762" s="26"/>
      <c r="F762" s="27"/>
      <c r="G762" s="245"/>
      <c r="H762" s="246"/>
      <c r="I762" s="36"/>
      <c r="M762" s="6">
        <v>1.2452000000000001</v>
      </c>
    </row>
    <row r="763" spans="1:13" s="6" customFormat="1" ht="31.5" hidden="1" x14ac:dyDescent="0.25">
      <c r="A763" s="38" t="s">
        <v>802</v>
      </c>
      <c r="B763" s="39" t="s">
        <v>803</v>
      </c>
      <c r="C763" s="71" t="s">
        <v>7</v>
      </c>
      <c r="D763" s="43">
        <f>((L763/M763)/E763)</f>
        <v>0</v>
      </c>
      <c r="E763" s="26">
        <v>126.47</v>
      </c>
      <c r="F763" s="27">
        <f>D763*E763</f>
        <v>0</v>
      </c>
      <c r="G763" s="245"/>
      <c r="H763" s="246"/>
      <c r="I763" s="36"/>
      <c r="M763" s="6">
        <v>1.2452000000000001</v>
      </c>
    </row>
    <row r="764" spans="1:13" s="6" customFormat="1" ht="18.75" hidden="1" x14ac:dyDescent="0.25">
      <c r="A764" s="29"/>
      <c r="B764" s="30"/>
      <c r="C764" s="31"/>
      <c r="D764" s="43"/>
      <c r="E764" s="26"/>
      <c r="F764" s="27"/>
      <c r="G764" s="245"/>
      <c r="H764" s="246"/>
      <c r="I764" s="36"/>
      <c r="M764" s="6">
        <v>1.2452000000000001</v>
      </c>
    </row>
    <row r="765" spans="1:13" s="6" customFormat="1" ht="18.75" hidden="1" x14ac:dyDescent="0.25">
      <c r="A765" s="29" t="s">
        <v>804</v>
      </c>
      <c r="B765" s="42" t="s">
        <v>805</v>
      </c>
      <c r="C765" s="31"/>
      <c r="D765" s="43"/>
      <c r="E765" s="26"/>
      <c r="F765" s="27"/>
      <c r="G765" s="245"/>
      <c r="H765" s="246"/>
      <c r="I765" s="36"/>
      <c r="M765" s="6">
        <v>1.2452000000000001</v>
      </c>
    </row>
    <row r="766" spans="1:13" s="6" customFormat="1" ht="78.75" hidden="1" x14ac:dyDescent="0.25">
      <c r="A766" s="29"/>
      <c r="B766" s="30" t="s">
        <v>806</v>
      </c>
      <c r="C766" s="31"/>
      <c r="D766" s="43"/>
      <c r="E766" s="26"/>
      <c r="F766" s="27"/>
      <c r="G766" s="245"/>
      <c r="H766" s="246"/>
      <c r="I766" s="36"/>
      <c r="M766" s="6">
        <v>1.2452000000000001</v>
      </c>
    </row>
    <row r="767" spans="1:13" s="6" customFormat="1" ht="18.75" hidden="1" x14ac:dyDescent="0.25">
      <c r="A767" s="29"/>
      <c r="B767" s="42"/>
      <c r="C767" s="31"/>
      <c r="D767" s="43"/>
      <c r="E767" s="26"/>
      <c r="F767" s="27"/>
      <c r="G767" s="245"/>
      <c r="H767" s="246"/>
      <c r="I767" s="36"/>
      <c r="M767" s="6">
        <v>1.2452000000000001</v>
      </c>
    </row>
    <row r="768" spans="1:13" s="6" customFormat="1" ht="18.75" hidden="1" x14ac:dyDescent="0.25">
      <c r="A768" s="29" t="s">
        <v>807</v>
      </c>
      <c r="B768" s="33" t="s">
        <v>808</v>
      </c>
      <c r="C768" s="31" t="s">
        <v>22</v>
      </c>
      <c r="D768" s="43">
        <f>((L768/M768)/E768)</f>
        <v>0</v>
      </c>
      <c r="E768" s="26">
        <v>4.58</v>
      </c>
      <c r="F768" s="27">
        <f>D768*E768</f>
        <v>0</v>
      </c>
      <c r="G768" s="245"/>
      <c r="H768" s="246"/>
      <c r="I768" s="54"/>
      <c r="M768" s="6">
        <v>1.2452000000000001</v>
      </c>
    </row>
    <row r="769" spans="1:13" s="6" customFormat="1" ht="18.75" hidden="1" x14ac:dyDescent="0.25">
      <c r="A769" s="29"/>
      <c r="B769" s="30"/>
      <c r="C769" s="31"/>
      <c r="D769" s="43"/>
      <c r="E769" s="26"/>
      <c r="F769" s="27"/>
      <c r="G769" s="245"/>
      <c r="H769" s="246"/>
      <c r="I769" s="36"/>
      <c r="M769" s="6">
        <v>1.2452000000000001</v>
      </c>
    </row>
    <row r="770" spans="1:13" s="6" customFormat="1" ht="18.75" x14ac:dyDescent="0.25">
      <c r="A770" s="29" t="s">
        <v>809</v>
      </c>
      <c r="B770" s="33" t="s">
        <v>810</v>
      </c>
      <c r="C770" s="31" t="s">
        <v>22</v>
      </c>
      <c r="D770" s="43">
        <v>6000</v>
      </c>
      <c r="E770" s="26">
        <v>5.3</v>
      </c>
      <c r="F770" s="27">
        <f>D770*E770</f>
        <v>31800</v>
      </c>
      <c r="G770" s="245"/>
      <c r="H770" s="246"/>
      <c r="I770" s="54"/>
      <c r="L770" s="6">
        <v>23446.01</v>
      </c>
      <c r="M770" s="6">
        <v>1.2452000000000001</v>
      </c>
    </row>
    <row r="771" spans="1:13" s="6" customFormat="1" ht="18.75" x14ac:dyDescent="0.25">
      <c r="A771" s="29"/>
      <c r="B771" s="30"/>
      <c r="C771" s="31"/>
      <c r="D771" s="43"/>
      <c r="E771" s="26"/>
      <c r="F771" s="27"/>
      <c r="G771" s="245"/>
      <c r="H771" s="246"/>
      <c r="I771" s="36"/>
      <c r="M771" s="6">
        <v>1.2452000000000001</v>
      </c>
    </row>
    <row r="772" spans="1:13" s="6" customFormat="1" ht="18.75" x14ac:dyDescent="0.25">
      <c r="A772" s="29" t="s">
        <v>811</v>
      </c>
      <c r="B772" s="33" t="s">
        <v>812</v>
      </c>
      <c r="C772" s="31" t="s">
        <v>22</v>
      </c>
      <c r="D772" s="43">
        <v>663.35</v>
      </c>
      <c r="E772" s="26">
        <v>6.3</v>
      </c>
      <c r="F772" s="27">
        <f>D772*E772</f>
        <v>4179.1050000000005</v>
      </c>
      <c r="G772" s="245"/>
      <c r="H772" s="246"/>
      <c r="I772" s="54"/>
      <c r="L772" s="6">
        <v>4136.47</v>
      </c>
      <c r="M772" s="6">
        <v>1.2452000000000001</v>
      </c>
    </row>
    <row r="773" spans="1:13" s="6" customFormat="1" ht="18.75" x14ac:dyDescent="0.25">
      <c r="A773" s="29"/>
      <c r="B773" s="30"/>
      <c r="C773" s="31"/>
      <c r="D773" s="43"/>
      <c r="E773" s="26"/>
      <c r="F773" s="27"/>
      <c r="G773" s="245"/>
      <c r="H773" s="246"/>
      <c r="I773" s="36"/>
      <c r="M773" s="6">
        <v>1.2452000000000001</v>
      </c>
    </row>
    <row r="774" spans="1:13" s="6" customFormat="1" ht="18.75" x14ac:dyDescent="0.25">
      <c r="A774" s="29" t="s">
        <v>813</v>
      </c>
      <c r="B774" s="33" t="s">
        <v>814</v>
      </c>
      <c r="C774" s="31" t="s">
        <v>22</v>
      </c>
      <c r="D774" s="43">
        <v>853.43</v>
      </c>
      <c r="E774" s="26">
        <v>7.4</v>
      </c>
      <c r="F774" s="27">
        <f>D774*E774</f>
        <v>6315.3819999999996</v>
      </c>
      <c r="G774" s="245"/>
      <c r="H774" s="246"/>
      <c r="I774" s="54"/>
      <c r="L774" s="6">
        <v>7241.32</v>
      </c>
      <c r="M774" s="6">
        <v>1.2452000000000001</v>
      </c>
    </row>
    <row r="775" spans="1:13" s="6" customFormat="1" ht="18.75" x14ac:dyDescent="0.25">
      <c r="A775" s="29"/>
      <c r="B775" s="30"/>
      <c r="C775" s="31"/>
      <c r="D775" s="43"/>
      <c r="E775" s="26"/>
      <c r="F775" s="27"/>
      <c r="G775" s="245"/>
      <c r="H775" s="246"/>
      <c r="I775" s="36"/>
      <c r="M775" s="6">
        <v>1.2452000000000001</v>
      </c>
    </row>
    <row r="776" spans="1:13" s="6" customFormat="1" ht="18.75" hidden="1" x14ac:dyDescent="0.25">
      <c r="A776" s="29" t="s">
        <v>815</v>
      </c>
      <c r="B776" s="42" t="s">
        <v>816</v>
      </c>
      <c r="C776" s="31"/>
      <c r="D776" s="43"/>
      <c r="E776" s="26"/>
      <c r="F776" s="27"/>
      <c r="G776" s="245"/>
      <c r="H776" s="246"/>
      <c r="I776" s="36"/>
      <c r="M776" s="6">
        <v>1.2452000000000001</v>
      </c>
    </row>
    <row r="777" spans="1:13" s="6" customFormat="1" ht="78.75" hidden="1" x14ac:dyDescent="0.25">
      <c r="A777" s="29"/>
      <c r="B777" s="30" t="s">
        <v>817</v>
      </c>
      <c r="C777" s="31"/>
      <c r="D777" s="43"/>
      <c r="E777" s="26"/>
      <c r="F777" s="27"/>
      <c r="G777" s="245"/>
      <c r="H777" s="246"/>
      <c r="I777" s="36"/>
      <c r="M777" s="6">
        <v>1.2452000000000001</v>
      </c>
    </row>
    <row r="778" spans="1:13" s="6" customFormat="1" ht="18.75" x14ac:dyDescent="0.25">
      <c r="A778" s="29"/>
      <c r="B778" s="30"/>
      <c r="C778" s="31"/>
      <c r="D778" s="43"/>
      <c r="E778" s="26"/>
      <c r="F778" s="27"/>
      <c r="G778" s="245"/>
      <c r="H778" s="246"/>
      <c r="I778" s="36"/>
      <c r="M778" s="6">
        <v>1.2452000000000001</v>
      </c>
    </row>
    <row r="779" spans="1:13" s="6" customFormat="1" ht="18.75" x14ac:dyDescent="0.25">
      <c r="A779" s="29" t="s">
        <v>818</v>
      </c>
      <c r="B779" s="33" t="s">
        <v>819</v>
      </c>
      <c r="C779" s="31" t="s">
        <v>22</v>
      </c>
      <c r="D779" s="43">
        <v>667.06</v>
      </c>
      <c r="E779" s="26">
        <v>9.5299999999999994</v>
      </c>
      <c r="F779" s="27">
        <f>D779*E779</f>
        <v>6357.081799999999</v>
      </c>
      <c r="G779" s="245"/>
      <c r="H779" s="246"/>
      <c r="I779" s="54"/>
      <c r="L779" s="6">
        <v>7278.04</v>
      </c>
      <c r="M779" s="6">
        <v>1.2452000000000001</v>
      </c>
    </row>
    <row r="780" spans="1:13" s="6" customFormat="1" ht="18.75" x14ac:dyDescent="0.25">
      <c r="A780" s="29"/>
      <c r="B780" s="30"/>
      <c r="C780" s="31"/>
      <c r="D780" s="43"/>
      <c r="E780" s="26"/>
      <c r="F780" s="27"/>
      <c r="G780" s="245"/>
      <c r="H780" s="246"/>
      <c r="I780" s="36"/>
      <c r="M780" s="6">
        <v>1.2452000000000001</v>
      </c>
    </row>
    <row r="781" spans="1:13" s="6" customFormat="1" ht="18.75" x14ac:dyDescent="0.25">
      <c r="A781" s="29" t="s">
        <v>820</v>
      </c>
      <c r="B781" s="33" t="s">
        <v>821</v>
      </c>
      <c r="C781" s="31" t="s">
        <v>22</v>
      </c>
      <c r="D781" s="43">
        <v>55.94</v>
      </c>
      <c r="E781" s="26">
        <v>18.239999999999998</v>
      </c>
      <c r="F781" s="27">
        <f>D781*E781</f>
        <v>1020.3455999999999</v>
      </c>
      <c r="G781" s="245"/>
      <c r="H781" s="246"/>
      <c r="I781" s="54"/>
      <c r="L781" s="6">
        <v>1170</v>
      </c>
      <c r="M781" s="6">
        <v>1.2452000000000001</v>
      </c>
    </row>
    <row r="782" spans="1:13" s="6" customFormat="1" ht="18.75" x14ac:dyDescent="0.25">
      <c r="A782" s="29"/>
      <c r="B782" s="30"/>
      <c r="C782" s="31"/>
      <c r="D782" s="43"/>
      <c r="E782" s="26"/>
      <c r="F782" s="27"/>
      <c r="G782" s="245"/>
      <c r="H782" s="246"/>
      <c r="I782" s="36"/>
      <c r="M782" s="6">
        <v>1.2452000000000001</v>
      </c>
    </row>
    <row r="783" spans="1:13" s="6" customFormat="1" ht="18.75" x14ac:dyDescent="0.25">
      <c r="A783" s="29" t="s">
        <v>822</v>
      </c>
      <c r="B783" s="33" t="s">
        <v>823</v>
      </c>
      <c r="C783" s="31" t="s">
        <v>22</v>
      </c>
      <c r="D783" s="43">
        <v>21.72</v>
      </c>
      <c r="E783" s="26">
        <v>26.85</v>
      </c>
      <c r="F783" s="27">
        <f>D783*E783</f>
        <v>583.18200000000002</v>
      </c>
      <c r="G783" s="245"/>
      <c r="H783" s="246"/>
      <c r="I783" s="54"/>
      <c r="L783" s="6">
        <v>567</v>
      </c>
      <c r="M783" s="6">
        <v>1.2452000000000001</v>
      </c>
    </row>
    <row r="784" spans="1:13" s="6" customFormat="1" ht="18.75" x14ac:dyDescent="0.25">
      <c r="A784" s="29"/>
      <c r="B784" s="30"/>
      <c r="C784" s="31"/>
      <c r="D784" s="43"/>
      <c r="E784" s="26"/>
      <c r="F784" s="27"/>
      <c r="G784" s="245"/>
      <c r="H784" s="246"/>
      <c r="I784" s="36"/>
      <c r="M784" s="6">
        <v>1.2452000000000001</v>
      </c>
    </row>
    <row r="785" spans="1:13" s="6" customFormat="1" ht="18.75" hidden="1" x14ac:dyDescent="0.25">
      <c r="A785" s="29" t="s">
        <v>824</v>
      </c>
      <c r="B785" s="33" t="s">
        <v>825</v>
      </c>
      <c r="C785" s="31" t="s">
        <v>22</v>
      </c>
      <c r="D785" s="43">
        <f>((L785/M785)/E785)</f>
        <v>0</v>
      </c>
      <c r="E785" s="26">
        <v>36.14</v>
      </c>
      <c r="F785" s="27">
        <f>D785*E785</f>
        <v>0</v>
      </c>
      <c r="G785" s="245"/>
      <c r="H785" s="246"/>
      <c r="I785" s="54"/>
      <c r="M785" s="6">
        <v>1.2452000000000001</v>
      </c>
    </row>
    <row r="786" spans="1:13" s="6" customFormat="1" ht="18.75" hidden="1" x14ac:dyDescent="0.25">
      <c r="A786" s="29"/>
      <c r="B786" s="30"/>
      <c r="C786" s="31"/>
      <c r="D786" s="43"/>
      <c r="E786" s="26"/>
      <c r="F786" s="27"/>
      <c r="G786" s="245"/>
      <c r="H786" s="246"/>
      <c r="I786" s="36"/>
      <c r="M786" s="6">
        <v>1.2452000000000001</v>
      </c>
    </row>
    <row r="787" spans="1:13" s="6" customFormat="1" ht="18.75" hidden="1" x14ac:dyDescent="0.25">
      <c r="A787" s="29" t="s">
        <v>826</v>
      </c>
      <c r="B787" s="33" t="s">
        <v>827</v>
      </c>
      <c r="C787" s="31" t="s">
        <v>22</v>
      </c>
      <c r="D787" s="43">
        <f>((L787/M787)/E787)</f>
        <v>0</v>
      </c>
      <c r="E787" s="26">
        <v>51.65</v>
      </c>
      <c r="F787" s="27">
        <f>D787*E787</f>
        <v>0</v>
      </c>
      <c r="G787" s="245"/>
      <c r="H787" s="246"/>
      <c r="I787" s="54"/>
      <c r="M787" s="6">
        <v>1.2452000000000001</v>
      </c>
    </row>
    <row r="788" spans="1:13" s="6" customFormat="1" ht="18.75" hidden="1" x14ac:dyDescent="0.25">
      <c r="A788" s="29"/>
      <c r="B788" s="33"/>
      <c r="C788" s="31"/>
      <c r="D788" s="43"/>
      <c r="E788" s="26"/>
      <c r="F788" s="27"/>
      <c r="G788" s="245"/>
      <c r="H788" s="246"/>
      <c r="I788" s="36"/>
      <c r="M788" s="6">
        <v>1.2452000000000001</v>
      </c>
    </row>
    <row r="789" spans="1:13" s="6" customFormat="1" ht="18.75" x14ac:dyDescent="0.25">
      <c r="A789" s="29" t="s">
        <v>828</v>
      </c>
      <c r="B789" s="33" t="s">
        <v>829</v>
      </c>
      <c r="C789" s="31" t="s">
        <v>22</v>
      </c>
      <c r="D789" s="43">
        <v>299.01</v>
      </c>
      <c r="E789" s="26">
        <v>71.5</v>
      </c>
      <c r="F789" s="27">
        <f>D789*E789</f>
        <v>21379.215</v>
      </c>
      <c r="G789" s="245"/>
      <c r="H789" s="246"/>
      <c r="I789" s="54"/>
      <c r="L789" s="6">
        <f>21155.55+443.42+1212.97+1701.62</f>
        <v>24513.559999999998</v>
      </c>
      <c r="M789" s="6">
        <v>1.2452000000000001</v>
      </c>
    </row>
    <row r="790" spans="1:13" s="6" customFormat="1" ht="18.75" x14ac:dyDescent="0.25">
      <c r="A790" s="29"/>
      <c r="B790" s="30"/>
      <c r="C790" s="31"/>
      <c r="D790" s="43"/>
      <c r="E790" s="26"/>
      <c r="F790" s="27"/>
      <c r="G790" s="245"/>
      <c r="H790" s="246"/>
      <c r="I790" s="36"/>
      <c r="M790" s="6">
        <v>1.2452000000000001</v>
      </c>
    </row>
    <row r="791" spans="1:13" s="6" customFormat="1" ht="18.75" x14ac:dyDescent="0.25">
      <c r="A791" s="29" t="s">
        <v>830</v>
      </c>
      <c r="B791" s="33" t="s">
        <v>831</v>
      </c>
      <c r="C791" s="31" t="s">
        <v>22</v>
      </c>
      <c r="D791" s="43">
        <v>6663.5</v>
      </c>
      <c r="E791" s="26">
        <v>12.72</v>
      </c>
      <c r="F791" s="27">
        <f>D791*E791</f>
        <v>84759.72</v>
      </c>
      <c r="G791" s="245"/>
      <c r="H791" s="246"/>
      <c r="I791" s="54"/>
      <c r="L791" s="6">
        <f>114.2+218.5+51363.6+42749.5+2182.83+556.24</f>
        <v>97184.87</v>
      </c>
      <c r="M791" s="6">
        <v>1.2452000000000001</v>
      </c>
    </row>
    <row r="792" spans="1:13" s="6" customFormat="1" ht="78.75" x14ac:dyDescent="0.25">
      <c r="A792" s="29"/>
      <c r="B792" s="30" t="s">
        <v>832</v>
      </c>
      <c r="C792" s="31"/>
      <c r="D792" s="43"/>
      <c r="E792" s="26"/>
      <c r="F792" s="27"/>
      <c r="G792" s="245"/>
      <c r="H792" s="246"/>
      <c r="I792" s="36"/>
      <c r="M792" s="6">
        <v>1.2452000000000001</v>
      </c>
    </row>
    <row r="793" spans="1:13" s="6" customFormat="1" ht="18.75" hidden="1" x14ac:dyDescent="0.25">
      <c r="A793" s="29"/>
      <c r="B793" s="30"/>
      <c r="C793" s="31"/>
      <c r="D793" s="43"/>
      <c r="E793" s="26"/>
      <c r="F793" s="27"/>
      <c r="G793" s="245"/>
      <c r="H793" s="246"/>
      <c r="I793" s="36"/>
      <c r="M793" s="6">
        <v>1.2452000000000001</v>
      </c>
    </row>
    <row r="794" spans="1:13" s="6" customFormat="1" ht="18.75" hidden="1" x14ac:dyDescent="0.25">
      <c r="A794" s="29" t="s">
        <v>833</v>
      </c>
      <c r="B794" s="42" t="s">
        <v>834</v>
      </c>
      <c r="C794" s="31"/>
      <c r="D794" s="43"/>
      <c r="E794" s="26"/>
      <c r="F794" s="27"/>
      <c r="G794" s="245"/>
      <c r="H794" s="246"/>
      <c r="I794" s="36"/>
      <c r="M794" s="6">
        <v>1.2452000000000001</v>
      </c>
    </row>
    <row r="795" spans="1:13" s="6" customFormat="1" ht="110.25" hidden="1" x14ac:dyDescent="0.25">
      <c r="A795" s="29"/>
      <c r="B795" s="30" t="s">
        <v>835</v>
      </c>
      <c r="C795" s="31"/>
      <c r="D795" s="43"/>
      <c r="E795" s="26"/>
      <c r="F795" s="27"/>
      <c r="G795" s="245"/>
      <c r="H795" s="246"/>
      <c r="I795" s="36"/>
      <c r="M795" s="6">
        <v>1.2452000000000001</v>
      </c>
    </row>
    <row r="796" spans="1:13" s="6" customFormat="1" ht="18.75" hidden="1" x14ac:dyDescent="0.25">
      <c r="A796" s="29"/>
      <c r="B796" s="30"/>
      <c r="C796" s="31"/>
      <c r="D796" s="43"/>
      <c r="E796" s="26"/>
      <c r="F796" s="27"/>
      <c r="G796" s="245"/>
      <c r="H796" s="246"/>
      <c r="I796" s="36"/>
      <c r="M796" s="6">
        <v>1.2452000000000001</v>
      </c>
    </row>
    <row r="797" spans="1:13" s="6" customFormat="1" ht="18.75" hidden="1" x14ac:dyDescent="0.25">
      <c r="A797" s="29" t="s">
        <v>836</v>
      </c>
      <c r="B797" s="33" t="s">
        <v>837</v>
      </c>
      <c r="C797" s="31" t="s">
        <v>7</v>
      </c>
      <c r="D797" s="43">
        <f>((L797/M797)/E797)</f>
        <v>0</v>
      </c>
      <c r="E797" s="26">
        <v>24.9</v>
      </c>
      <c r="F797" s="27">
        <f>D797*E797</f>
        <v>0</v>
      </c>
      <c r="G797" s="245"/>
      <c r="H797" s="246"/>
      <c r="I797" s="54"/>
      <c r="M797" s="6">
        <v>1.2452000000000001</v>
      </c>
    </row>
    <row r="798" spans="1:13" s="6" customFormat="1" ht="18.75" hidden="1" x14ac:dyDescent="0.25">
      <c r="A798" s="29"/>
      <c r="B798" s="33"/>
      <c r="C798" s="31"/>
      <c r="D798" s="43"/>
      <c r="E798" s="26"/>
      <c r="F798" s="27"/>
      <c r="G798" s="245"/>
      <c r="H798" s="246"/>
      <c r="I798" s="36"/>
      <c r="M798" s="6">
        <v>1.2452000000000001</v>
      </c>
    </row>
    <row r="799" spans="1:13" s="6" customFormat="1" ht="18.75" hidden="1" x14ac:dyDescent="0.25">
      <c r="A799" s="29" t="s">
        <v>838</v>
      </c>
      <c r="B799" s="33" t="s">
        <v>839</v>
      </c>
      <c r="C799" s="31" t="s">
        <v>7</v>
      </c>
      <c r="D799" s="43">
        <f>((L799/M799)/E799)</f>
        <v>0</v>
      </c>
      <c r="E799" s="26">
        <v>28.23</v>
      </c>
      <c r="F799" s="27">
        <f>D799*E799</f>
        <v>0</v>
      </c>
      <c r="G799" s="245"/>
      <c r="H799" s="246"/>
      <c r="I799" s="54"/>
      <c r="M799" s="6">
        <v>1.2452000000000001</v>
      </c>
    </row>
    <row r="800" spans="1:13" s="6" customFormat="1" ht="18.75" hidden="1" x14ac:dyDescent="0.25">
      <c r="A800" s="29"/>
      <c r="B800" s="33"/>
      <c r="C800" s="31"/>
      <c r="D800" s="43"/>
      <c r="E800" s="26"/>
      <c r="F800" s="27"/>
      <c r="G800" s="245"/>
      <c r="H800" s="246"/>
      <c r="I800" s="36"/>
      <c r="M800" s="6">
        <v>1.2452000000000001</v>
      </c>
    </row>
    <row r="801" spans="1:13" s="6" customFormat="1" ht="18.75" hidden="1" x14ac:dyDescent="0.25">
      <c r="A801" s="29" t="s">
        <v>840</v>
      </c>
      <c r="B801" s="33" t="s">
        <v>841</v>
      </c>
      <c r="C801" s="31" t="s">
        <v>7</v>
      </c>
      <c r="D801" s="43">
        <f>((L801/M801)/E801)</f>
        <v>0</v>
      </c>
      <c r="E801" s="26">
        <v>39.36</v>
      </c>
      <c r="F801" s="27">
        <f>D801*E801</f>
        <v>0</v>
      </c>
      <c r="G801" s="245"/>
      <c r="H801" s="246"/>
      <c r="I801" s="54"/>
      <c r="M801" s="6">
        <v>1.2452000000000001</v>
      </c>
    </row>
    <row r="802" spans="1:13" s="6" customFormat="1" ht="18.75" hidden="1" x14ac:dyDescent="0.25">
      <c r="A802" s="29"/>
      <c r="B802" s="33"/>
      <c r="C802" s="31"/>
      <c r="D802" s="43"/>
      <c r="E802" s="26"/>
      <c r="F802" s="27"/>
      <c r="G802" s="245"/>
      <c r="H802" s="246"/>
      <c r="I802" s="36"/>
      <c r="M802" s="6">
        <v>1.2452000000000001</v>
      </c>
    </row>
    <row r="803" spans="1:13" s="6" customFormat="1" ht="18.75" hidden="1" x14ac:dyDescent="0.25">
      <c r="A803" s="29" t="s">
        <v>842</v>
      </c>
      <c r="B803" s="33" t="s">
        <v>843</v>
      </c>
      <c r="C803" s="31" t="s">
        <v>7</v>
      </c>
      <c r="D803" s="43">
        <f>((L803/M803)/E803)</f>
        <v>0</v>
      </c>
      <c r="E803" s="26">
        <v>47.69</v>
      </c>
      <c r="F803" s="27">
        <f>D803*E803</f>
        <v>0</v>
      </c>
      <c r="G803" s="245"/>
      <c r="H803" s="246"/>
      <c r="I803" s="54"/>
      <c r="M803" s="6">
        <v>1.2452000000000001</v>
      </c>
    </row>
    <row r="804" spans="1:13" s="6" customFormat="1" ht="18.75" hidden="1" x14ac:dyDescent="0.25">
      <c r="A804" s="29"/>
      <c r="B804" s="30"/>
      <c r="C804" s="31"/>
      <c r="D804" s="43"/>
      <c r="E804" s="26"/>
      <c r="F804" s="27"/>
      <c r="G804" s="245"/>
      <c r="H804" s="246"/>
      <c r="I804" s="36"/>
      <c r="M804" s="6">
        <v>1.2452000000000001</v>
      </c>
    </row>
    <row r="805" spans="1:13" s="6" customFormat="1" ht="18.75" x14ac:dyDescent="0.25">
      <c r="A805" s="29" t="s">
        <v>844</v>
      </c>
      <c r="B805" s="33" t="s">
        <v>845</v>
      </c>
      <c r="C805" s="31" t="s">
        <v>7</v>
      </c>
      <c r="D805" s="43">
        <v>177.02</v>
      </c>
      <c r="E805" s="26">
        <v>23.24</v>
      </c>
      <c r="F805" s="27">
        <f>D805*E805</f>
        <v>4113.9448000000002</v>
      </c>
      <c r="G805" s="245"/>
      <c r="H805" s="246"/>
      <c r="I805" s="54"/>
      <c r="L805" s="6">
        <v>4671.58</v>
      </c>
      <c r="M805" s="6">
        <v>1.2452000000000001</v>
      </c>
    </row>
    <row r="806" spans="1:13" s="6" customFormat="1" ht="18.75" x14ac:dyDescent="0.25">
      <c r="A806" s="29"/>
      <c r="B806" s="33"/>
      <c r="C806" s="31"/>
      <c r="D806" s="43"/>
      <c r="E806" s="26"/>
      <c r="F806" s="27"/>
      <c r="G806" s="245"/>
      <c r="H806" s="246"/>
      <c r="I806" s="54"/>
      <c r="M806" s="6">
        <v>1.2452000000000001</v>
      </c>
    </row>
    <row r="807" spans="1:13" s="6" customFormat="1" ht="18.75" hidden="1" x14ac:dyDescent="0.25">
      <c r="A807" s="29" t="s">
        <v>846</v>
      </c>
      <c r="B807" s="33" t="s">
        <v>847</v>
      </c>
      <c r="C807" s="31" t="s">
        <v>7</v>
      </c>
      <c r="D807" s="43">
        <f>((L807/M807)/E807)</f>
        <v>0</v>
      </c>
      <c r="E807" s="26">
        <v>26.21</v>
      </c>
      <c r="F807" s="27">
        <f>D807*E807</f>
        <v>0</v>
      </c>
      <c r="G807" s="245"/>
      <c r="H807" s="246"/>
      <c r="I807" s="54"/>
      <c r="M807" s="6">
        <v>1.2452000000000001</v>
      </c>
    </row>
    <row r="808" spans="1:13" s="6" customFormat="1" ht="18.75" hidden="1" x14ac:dyDescent="0.25">
      <c r="A808" s="29"/>
      <c r="B808" s="33"/>
      <c r="C808" s="31"/>
      <c r="D808" s="43"/>
      <c r="E808" s="26"/>
      <c r="F808" s="27"/>
      <c r="G808" s="245"/>
      <c r="H808" s="246"/>
      <c r="I808" s="36"/>
      <c r="M808" s="6">
        <v>1.2452000000000001</v>
      </c>
    </row>
    <row r="809" spans="1:13" s="6" customFormat="1" ht="18.75" hidden="1" x14ac:dyDescent="0.25">
      <c r="A809" s="29" t="s">
        <v>848</v>
      </c>
      <c r="B809" s="33" t="s">
        <v>849</v>
      </c>
      <c r="C809" s="31" t="s">
        <v>7</v>
      </c>
      <c r="D809" s="43">
        <f>((L809/M809)/E809)</f>
        <v>0</v>
      </c>
      <c r="E809" s="26">
        <v>35.35</v>
      </c>
      <c r="F809" s="27">
        <f>D809*E809</f>
        <v>0</v>
      </c>
      <c r="G809" s="245"/>
      <c r="H809" s="246"/>
      <c r="I809" s="54"/>
      <c r="M809" s="6">
        <v>1.2452000000000001</v>
      </c>
    </row>
    <row r="810" spans="1:13" s="6" customFormat="1" ht="18.75" hidden="1" x14ac:dyDescent="0.25">
      <c r="A810" s="29"/>
      <c r="B810" s="33"/>
      <c r="C810" s="31"/>
      <c r="D810" s="43"/>
      <c r="E810" s="26"/>
      <c r="F810" s="27"/>
      <c r="G810" s="245"/>
      <c r="H810" s="246"/>
      <c r="I810" s="36"/>
      <c r="M810" s="6">
        <v>1.2452000000000001</v>
      </c>
    </row>
    <row r="811" spans="1:13" s="6" customFormat="1" ht="18.75" hidden="1" x14ac:dyDescent="0.25">
      <c r="A811" s="29" t="s">
        <v>850</v>
      </c>
      <c r="B811" s="33" t="s">
        <v>851</v>
      </c>
      <c r="C811" s="31" t="s">
        <v>7</v>
      </c>
      <c r="D811" s="43">
        <f>((L811/M811)/E811)</f>
        <v>0</v>
      </c>
      <c r="E811" s="26">
        <v>43.08</v>
      </c>
      <c r="F811" s="27">
        <f>D811*E811</f>
        <v>0</v>
      </c>
      <c r="G811" s="245"/>
      <c r="H811" s="246"/>
      <c r="I811" s="54"/>
      <c r="M811" s="6">
        <v>1.2452000000000001</v>
      </c>
    </row>
    <row r="812" spans="1:13" s="6" customFormat="1" ht="18.75" hidden="1" x14ac:dyDescent="0.25">
      <c r="A812" s="29"/>
      <c r="B812" s="30"/>
      <c r="C812" s="31"/>
      <c r="D812" s="43"/>
      <c r="E812" s="26"/>
      <c r="F812" s="27"/>
      <c r="G812" s="245"/>
      <c r="H812" s="246"/>
      <c r="I812" s="36"/>
      <c r="M812" s="6">
        <v>1.2452000000000001</v>
      </c>
    </row>
    <row r="813" spans="1:13" s="6" customFormat="1" ht="18.75" hidden="1" x14ac:dyDescent="0.25">
      <c r="A813" s="29" t="s">
        <v>852</v>
      </c>
      <c r="B813" s="33" t="s">
        <v>853</v>
      </c>
      <c r="C813" s="31" t="s">
        <v>7</v>
      </c>
      <c r="D813" s="43">
        <f>((L813/M813)/E813)</f>
        <v>0</v>
      </c>
      <c r="E813" s="26">
        <v>26.56</v>
      </c>
      <c r="F813" s="27">
        <f>D813*E813</f>
        <v>0</v>
      </c>
      <c r="G813" s="245"/>
      <c r="H813" s="246"/>
      <c r="I813" s="54"/>
      <c r="M813" s="6">
        <v>1.2452000000000001</v>
      </c>
    </row>
    <row r="814" spans="1:13" s="6" customFormat="1" ht="18.75" hidden="1" x14ac:dyDescent="0.25">
      <c r="A814" s="29"/>
      <c r="B814" s="33"/>
      <c r="C814" s="31"/>
      <c r="D814" s="43"/>
      <c r="E814" s="26"/>
      <c r="F814" s="27"/>
      <c r="G814" s="245"/>
      <c r="H814" s="246"/>
      <c r="I814" s="36"/>
      <c r="M814" s="6">
        <v>1.2452000000000001</v>
      </c>
    </row>
    <row r="815" spans="1:13" s="6" customFormat="1" ht="18.75" hidden="1" x14ac:dyDescent="0.25">
      <c r="A815" s="29" t="s">
        <v>854</v>
      </c>
      <c r="B815" s="33" t="s">
        <v>855</v>
      </c>
      <c r="C815" s="31" t="s">
        <v>7</v>
      </c>
      <c r="D815" s="43">
        <f>((L815/M815)/E815)</f>
        <v>0</v>
      </c>
      <c r="E815" s="26">
        <v>30.25</v>
      </c>
      <c r="F815" s="27">
        <f>D815*E815</f>
        <v>0</v>
      </c>
      <c r="G815" s="245"/>
      <c r="H815" s="246"/>
      <c r="I815" s="54"/>
      <c r="M815" s="6">
        <v>1.2452000000000001</v>
      </c>
    </row>
    <row r="816" spans="1:13" s="6" customFormat="1" ht="18.75" hidden="1" x14ac:dyDescent="0.25">
      <c r="A816" s="29"/>
      <c r="B816" s="33"/>
      <c r="C816" s="31"/>
      <c r="D816" s="43"/>
      <c r="E816" s="26"/>
      <c r="F816" s="27"/>
      <c r="G816" s="245"/>
      <c r="H816" s="246"/>
      <c r="I816" s="36"/>
      <c r="M816" s="6">
        <v>1.2452000000000001</v>
      </c>
    </row>
    <row r="817" spans="1:13" s="6" customFormat="1" ht="18.75" hidden="1" x14ac:dyDescent="0.25">
      <c r="A817" s="29" t="s">
        <v>856</v>
      </c>
      <c r="B817" s="33" t="s">
        <v>857</v>
      </c>
      <c r="C817" s="31" t="s">
        <v>7</v>
      </c>
      <c r="D817" s="43">
        <f>((L817/M817)/E817)</f>
        <v>0</v>
      </c>
      <c r="E817" s="26">
        <v>43.37</v>
      </c>
      <c r="F817" s="27">
        <f>D817*E817</f>
        <v>0</v>
      </c>
      <c r="G817" s="245"/>
      <c r="H817" s="246"/>
      <c r="I817" s="54"/>
      <c r="M817" s="6">
        <v>1.2452000000000001</v>
      </c>
    </row>
    <row r="818" spans="1:13" s="6" customFormat="1" ht="18.75" hidden="1" x14ac:dyDescent="0.25">
      <c r="A818" s="29"/>
      <c r="B818" s="33"/>
      <c r="C818" s="31"/>
      <c r="D818" s="43"/>
      <c r="E818" s="26"/>
      <c r="F818" s="27"/>
      <c r="G818" s="245"/>
      <c r="H818" s="246"/>
      <c r="I818" s="36"/>
      <c r="M818" s="6">
        <v>1.2452000000000001</v>
      </c>
    </row>
    <row r="819" spans="1:13" s="6" customFormat="1" ht="18.75" hidden="1" x14ac:dyDescent="0.25">
      <c r="A819" s="29" t="s">
        <v>858</v>
      </c>
      <c r="B819" s="33" t="s">
        <v>859</v>
      </c>
      <c r="C819" s="31" t="s">
        <v>7</v>
      </c>
      <c r="D819" s="43">
        <f>((L819/M819)/E819)</f>
        <v>0</v>
      </c>
      <c r="E819" s="26">
        <v>53.3</v>
      </c>
      <c r="F819" s="27">
        <f>D819*E819</f>
        <v>0</v>
      </c>
      <c r="G819" s="245"/>
      <c r="H819" s="246"/>
      <c r="I819" s="54"/>
      <c r="M819" s="6">
        <v>1.2452000000000001</v>
      </c>
    </row>
    <row r="820" spans="1:13" s="6" customFormat="1" ht="18.75" hidden="1" x14ac:dyDescent="0.25">
      <c r="A820" s="29"/>
      <c r="B820" s="33"/>
      <c r="C820" s="31"/>
      <c r="D820" s="43"/>
      <c r="E820" s="26"/>
      <c r="F820" s="27"/>
      <c r="G820" s="245"/>
      <c r="H820" s="246"/>
      <c r="I820" s="36"/>
      <c r="M820" s="6">
        <v>1.2452000000000001</v>
      </c>
    </row>
    <row r="821" spans="1:13" s="6" customFormat="1" ht="18.75" hidden="1" x14ac:dyDescent="0.25">
      <c r="A821" s="29" t="s">
        <v>860</v>
      </c>
      <c r="B821" s="33" t="s">
        <v>861</v>
      </c>
      <c r="C821" s="31" t="s">
        <v>7</v>
      </c>
      <c r="D821" s="43">
        <f>((L821/M821)/E821)</f>
        <v>0</v>
      </c>
      <c r="E821" s="26">
        <v>28.22</v>
      </c>
      <c r="F821" s="27">
        <f>D821*E821</f>
        <v>0</v>
      </c>
      <c r="G821" s="245"/>
      <c r="H821" s="246"/>
      <c r="I821" s="54"/>
      <c r="M821" s="6">
        <v>1.2452000000000001</v>
      </c>
    </row>
    <row r="822" spans="1:13" s="6" customFormat="1" ht="18.75" hidden="1" x14ac:dyDescent="0.25">
      <c r="A822" s="29"/>
      <c r="B822" s="33"/>
      <c r="C822" s="31"/>
      <c r="D822" s="43"/>
      <c r="E822" s="26"/>
      <c r="F822" s="27"/>
      <c r="G822" s="245"/>
      <c r="H822" s="246"/>
      <c r="I822" s="36"/>
      <c r="M822" s="6">
        <v>1.2452000000000001</v>
      </c>
    </row>
    <row r="823" spans="1:13" s="6" customFormat="1" ht="18.75" hidden="1" x14ac:dyDescent="0.25">
      <c r="A823" s="29" t="s">
        <v>862</v>
      </c>
      <c r="B823" s="33" t="s">
        <v>863</v>
      </c>
      <c r="C823" s="31" t="s">
        <v>7</v>
      </c>
      <c r="D823" s="43">
        <f>((L823/M823)/E823)</f>
        <v>0</v>
      </c>
      <c r="E823" s="26">
        <v>32.270000000000003</v>
      </c>
      <c r="F823" s="27">
        <f>D823*E823</f>
        <v>0</v>
      </c>
      <c r="G823" s="245"/>
      <c r="H823" s="246"/>
      <c r="I823" s="54"/>
      <c r="M823" s="6">
        <v>1.2452000000000001</v>
      </c>
    </row>
    <row r="824" spans="1:13" s="6" customFormat="1" ht="18.75" hidden="1" x14ac:dyDescent="0.25">
      <c r="A824" s="29"/>
      <c r="B824" s="33"/>
      <c r="C824" s="31"/>
      <c r="D824" s="43"/>
      <c r="E824" s="26"/>
      <c r="F824" s="27"/>
      <c r="G824" s="245"/>
      <c r="H824" s="246"/>
      <c r="I824" s="36"/>
      <c r="M824" s="6">
        <v>1.2452000000000001</v>
      </c>
    </row>
    <row r="825" spans="1:13" s="6" customFormat="1" ht="18.75" hidden="1" x14ac:dyDescent="0.25">
      <c r="A825" s="29" t="s">
        <v>864</v>
      </c>
      <c r="B825" s="33" t="s">
        <v>865</v>
      </c>
      <c r="C825" s="31" t="s">
        <v>7</v>
      </c>
      <c r="D825" s="43">
        <f>((L825/M825)/E825)</f>
        <v>0</v>
      </c>
      <c r="E825" s="26">
        <v>47.38</v>
      </c>
      <c r="F825" s="27">
        <f>D825*E825</f>
        <v>0</v>
      </c>
      <c r="G825" s="245"/>
      <c r="H825" s="246"/>
      <c r="I825" s="54"/>
      <c r="M825" s="6">
        <v>1.2452000000000001</v>
      </c>
    </row>
    <row r="826" spans="1:13" s="6" customFormat="1" ht="18.75" hidden="1" x14ac:dyDescent="0.25">
      <c r="A826" s="29"/>
      <c r="B826" s="33"/>
      <c r="C826" s="31"/>
      <c r="D826" s="43"/>
      <c r="E826" s="26"/>
      <c r="F826" s="27"/>
      <c r="G826" s="245"/>
      <c r="H826" s="246"/>
      <c r="I826" s="54"/>
      <c r="M826" s="6">
        <v>1.2452000000000001</v>
      </c>
    </row>
    <row r="827" spans="1:13" s="6" customFormat="1" ht="18.75" hidden="1" x14ac:dyDescent="0.25">
      <c r="A827" s="29" t="s">
        <v>866</v>
      </c>
      <c r="B827" s="33" t="s">
        <v>867</v>
      </c>
      <c r="C827" s="31" t="s">
        <v>7</v>
      </c>
      <c r="D827" s="43">
        <f>((L827/M827)/E827)</f>
        <v>0</v>
      </c>
      <c r="E827" s="26">
        <v>56.91</v>
      </c>
      <c r="F827" s="27">
        <f>D827*E827</f>
        <v>0</v>
      </c>
      <c r="G827" s="245"/>
      <c r="H827" s="246"/>
      <c r="I827" s="54"/>
      <c r="M827" s="6">
        <v>1.2452000000000001</v>
      </c>
    </row>
    <row r="828" spans="1:13" s="6" customFormat="1" ht="18.75" hidden="1" x14ac:dyDescent="0.25">
      <c r="A828" s="29"/>
      <c r="B828" s="33"/>
      <c r="C828" s="31"/>
      <c r="D828" s="43"/>
      <c r="E828" s="26"/>
      <c r="F828" s="27"/>
      <c r="G828" s="245"/>
      <c r="H828" s="246"/>
      <c r="I828" s="36"/>
      <c r="M828" s="6">
        <v>1.2452000000000001</v>
      </c>
    </row>
    <row r="829" spans="1:13" s="6" customFormat="1" ht="42.75" hidden="1" customHeight="1" x14ac:dyDescent="0.25">
      <c r="A829" s="29" t="s">
        <v>868</v>
      </c>
      <c r="B829" s="87" t="s">
        <v>869</v>
      </c>
      <c r="C829" s="31"/>
      <c r="D829" s="43"/>
      <c r="E829" s="26"/>
      <c r="F829" s="27"/>
      <c r="G829" s="245"/>
      <c r="H829" s="246"/>
      <c r="I829" s="54"/>
      <c r="M829" s="6">
        <v>1.2452000000000001</v>
      </c>
    </row>
    <row r="830" spans="1:13" s="6" customFormat="1" ht="141.75" hidden="1" x14ac:dyDescent="0.25">
      <c r="A830" s="29"/>
      <c r="B830" s="78" t="s">
        <v>870</v>
      </c>
      <c r="C830" s="31"/>
      <c r="D830" s="43"/>
      <c r="E830" s="26"/>
      <c r="F830" s="27"/>
      <c r="G830" s="245"/>
      <c r="H830" s="246"/>
      <c r="I830" s="36"/>
      <c r="M830" s="6">
        <v>1.2452000000000001</v>
      </c>
    </row>
    <row r="831" spans="1:13" s="6" customFormat="1" ht="18.75" hidden="1" x14ac:dyDescent="0.25">
      <c r="A831" s="29"/>
      <c r="B831" s="87"/>
      <c r="C831" s="31"/>
      <c r="D831" s="43"/>
      <c r="E831" s="26"/>
      <c r="F831" s="27"/>
      <c r="G831" s="245"/>
      <c r="H831" s="246"/>
      <c r="I831" s="54"/>
      <c r="M831" s="6">
        <v>1.2452000000000001</v>
      </c>
    </row>
    <row r="832" spans="1:13" s="6" customFormat="1" ht="18.75" hidden="1" x14ac:dyDescent="0.25">
      <c r="A832" s="29" t="s">
        <v>871</v>
      </c>
      <c r="B832" s="79" t="s">
        <v>872</v>
      </c>
      <c r="C832" s="31" t="s">
        <v>22</v>
      </c>
      <c r="D832" s="43">
        <f>((L832/M832)/E832)</f>
        <v>0</v>
      </c>
      <c r="E832" s="26">
        <v>19.010000000000002</v>
      </c>
      <c r="F832" s="27">
        <f>D832*E832</f>
        <v>0</v>
      </c>
      <c r="G832" s="245"/>
      <c r="H832" s="246"/>
      <c r="I832" s="36"/>
      <c r="M832" s="6">
        <v>1.2452000000000001</v>
      </c>
    </row>
    <row r="833" spans="1:13" s="6" customFormat="1" ht="18.75" hidden="1" x14ac:dyDescent="0.25">
      <c r="A833" s="29"/>
      <c r="B833" s="78"/>
      <c r="C833" s="31"/>
      <c r="D833" s="43"/>
      <c r="E833" s="26"/>
      <c r="F833" s="27"/>
      <c r="G833" s="245"/>
      <c r="H833" s="246"/>
      <c r="I833" s="54"/>
      <c r="M833" s="6">
        <v>1.2452000000000001</v>
      </c>
    </row>
    <row r="834" spans="1:13" s="6" customFormat="1" ht="18.75" hidden="1" x14ac:dyDescent="0.25">
      <c r="A834" s="29" t="s">
        <v>873</v>
      </c>
      <c r="B834" s="79" t="s">
        <v>874</v>
      </c>
      <c r="C834" s="31" t="s">
        <v>22</v>
      </c>
      <c r="D834" s="43">
        <f>((L834/M834)/E834)</f>
        <v>0</v>
      </c>
      <c r="E834" s="26">
        <v>20.04</v>
      </c>
      <c r="F834" s="27">
        <f>D834*E834</f>
        <v>0</v>
      </c>
      <c r="G834" s="245"/>
      <c r="H834" s="246"/>
      <c r="I834" s="36"/>
      <c r="M834" s="6">
        <v>1.2452000000000001</v>
      </c>
    </row>
    <row r="835" spans="1:13" s="6" customFormat="1" ht="18.75" hidden="1" x14ac:dyDescent="0.25">
      <c r="A835" s="29"/>
      <c r="B835" s="78"/>
      <c r="C835" s="31"/>
      <c r="D835" s="43"/>
      <c r="E835" s="26"/>
      <c r="F835" s="27"/>
      <c r="G835" s="245"/>
      <c r="H835" s="246"/>
      <c r="I835" s="54"/>
      <c r="M835" s="6">
        <v>1.2452000000000001</v>
      </c>
    </row>
    <row r="836" spans="1:13" s="6" customFormat="1" ht="18.75" hidden="1" x14ac:dyDescent="0.25">
      <c r="A836" s="29" t="s">
        <v>875</v>
      </c>
      <c r="B836" s="79" t="s">
        <v>876</v>
      </c>
      <c r="C836" s="31" t="s">
        <v>22</v>
      </c>
      <c r="D836" s="43">
        <f>((L836/M836)/E836)</f>
        <v>0</v>
      </c>
      <c r="E836" s="26">
        <v>29.62</v>
      </c>
      <c r="F836" s="27">
        <f>D836*E836</f>
        <v>0</v>
      </c>
      <c r="G836" s="245"/>
      <c r="H836" s="246"/>
      <c r="I836" s="36"/>
      <c r="M836" s="6">
        <v>1.2452000000000001</v>
      </c>
    </row>
    <row r="837" spans="1:13" s="6" customFormat="1" ht="18.75" hidden="1" x14ac:dyDescent="0.25">
      <c r="A837" s="29"/>
      <c r="B837" s="78"/>
      <c r="C837" s="31"/>
      <c r="D837" s="43"/>
      <c r="E837" s="26"/>
      <c r="F837" s="27"/>
      <c r="G837" s="245"/>
      <c r="H837" s="246"/>
      <c r="I837" s="36"/>
      <c r="M837" s="6">
        <v>1.2452000000000001</v>
      </c>
    </row>
    <row r="838" spans="1:13" s="6" customFormat="1" ht="18.75" x14ac:dyDescent="0.25">
      <c r="A838" s="29" t="s">
        <v>877</v>
      </c>
      <c r="B838" s="79" t="s">
        <v>878</v>
      </c>
      <c r="C838" s="31" t="s">
        <v>22</v>
      </c>
      <c r="D838" s="43">
        <v>466.98</v>
      </c>
      <c r="E838" s="26">
        <v>30.13</v>
      </c>
      <c r="F838" s="27">
        <f>D838*E838</f>
        <v>14070.107400000001</v>
      </c>
      <c r="G838" s="245"/>
      <c r="H838" s="246"/>
      <c r="I838" s="36"/>
      <c r="L838" s="6">
        <v>9642.84</v>
      </c>
      <c r="M838" s="6">
        <v>1.2452000000000001</v>
      </c>
    </row>
    <row r="839" spans="1:13" s="6" customFormat="1" ht="18.75" x14ac:dyDescent="0.25">
      <c r="A839" s="29"/>
      <c r="B839" s="78"/>
      <c r="C839" s="31"/>
      <c r="D839" s="43"/>
      <c r="E839" s="26"/>
      <c r="F839" s="27"/>
      <c r="G839" s="245"/>
      <c r="H839" s="246"/>
      <c r="I839" s="36"/>
      <c r="M839" s="6">
        <v>1.2452000000000001</v>
      </c>
    </row>
    <row r="840" spans="1:13" s="6" customFormat="1" ht="18.75" x14ac:dyDescent="0.25">
      <c r="A840" s="29" t="s">
        <v>879</v>
      </c>
      <c r="B840" s="79" t="s">
        <v>880</v>
      </c>
      <c r="C840" s="31" t="s">
        <v>22</v>
      </c>
      <c r="D840" s="43">
        <v>407.25</v>
      </c>
      <c r="E840" s="26">
        <v>33.700000000000003</v>
      </c>
      <c r="F840" s="27">
        <f>D840*E840</f>
        <v>13724.325000000001</v>
      </c>
      <c r="G840" s="245"/>
      <c r="H840" s="246"/>
      <c r="I840" s="54"/>
      <c r="L840" s="6">
        <v>7803.75</v>
      </c>
      <c r="M840" s="6">
        <v>1.2452000000000001</v>
      </c>
    </row>
    <row r="841" spans="1:13" s="6" customFormat="1" ht="18.75" x14ac:dyDescent="0.25">
      <c r="A841" s="29"/>
      <c r="B841" s="78"/>
      <c r="C841" s="31"/>
      <c r="D841" s="43"/>
      <c r="E841" s="26"/>
      <c r="F841" s="27"/>
      <c r="G841" s="245"/>
      <c r="H841" s="246"/>
      <c r="I841" s="36"/>
      <c r="M841" s="6">
        <v>1.2452000000000001</v>
      </c>
    </row>
    <row r="842" spans="1:13" s="6" customFormat="1" ht="18.75" x14ac:dyDescent="0.25">
      <c r="A842" s="29" t="s">
        <v>881</v>
      </c>
      <c r="B842" s="79" t="s">
        <v>882</v>
      </c>
      <c r="C842" s="31" t="s">
        <v>22</v>
      </c>
      <c r="D842" s="43">
        <v>135.75</v>
      </c>
      <c r="E842" s="26">
        <v>50.04</v>
      </c>
      <c r="F842" s="27">
        <f>D842*E842</f>
        <v>6792.93</v>
      </c>
      <c r="G842" s="245"/>
      <c r="H842" s="246"/>
      <c r="I842" s="54"/>
      <c r="L842" s="6">
        <v>5450.03</v>
      </c>
      <c r="M842" s="6">
        <v>1.2452000000000001</v>
      </c>
    </row>
    <row r="843" spans="1:13" s="6" customFormat="1" ht="18.75" x14ac:dyDescent="0.25">
      <c r="A843" s="29"/>
      <c r="B843" s="30"/>
      <c r="C843" s="31"/>
      <c r="D843" s="43"/>
      <c r="E843" s="26"/>
      <c r="F843" s="27"/>
      <c r="G843" s="245"/>
      <c r="H843" s="246"/>
      <c r="I843" s="36"/>
      <c r="M843" s="6">
        <v>1.2452000000000001</v>
      </c>
    </row>
    <row r="844" spans="1:13" s="6" customFormat="1" ht="18.75" hidden="1" x14ac:dyDescent="0.25">
      <c r="A844" s="29" t="s">
        <v>883</v>
      </c>
      <c r="B844" s="42" t="s">
        <v>884</v>
      </c>
      <c r="C844" s="31"/>
      <c r="D844" s="43"/>
      <c r="E844" s="26"/>
      <c r="F844" s="27"/>
      <c r="G844" s="245"/>
      <c r="H844" s="246"/>
      <c r="I844" s="54"/>
      <c r="M844" s="6">
        <v>1.2452000000000001</v>
      </c>
    </row>
    <row r="845" spans="1:13" s="6" customFormat="1" ht="110.25" hidden="1" x14ac:dyDescent="0.25">
      <c r="A845" s="29"/>
      <c r="B845" s="30" t="s">
        <v>885</v>
      </c>
      <c r="C845" s="31"/>
      <c r="D845" s="43"/>
      <c r="E845" s="26"/>
      <c r="F845" s="27"/>
      <c r="G845" s="245"/>
      <c r="H845" s="246"/>
      <c r="I845" s="36"/>
      <c r="M845" s="6">
        <v>1.2452000000000001</v>
      </c>
    </row>
    <row r="846" spans="1:13" s="6" customFormat="1" ht="18.75" x14ac:dyDescent="0.25">
      <c r="A846" s="29"/>
      <c r="B846" s="42"/>
      <c r="C846" s="31"/>
      <c r="D846" s="43"/>
      <c r="E846" s="26"/>
      <c r="F846" s="27"/>
      <c r="G846" s="245"/>
      <c r="H846" s="246"/>
      <c r="I846" s="54"/>
      <c r="M846" s="6">
        <v>1.2452000000000001</v>
      </c>
    </row>
    <row r="847" spans="1:13" s="6" customFormat="1" ht="18.75" hidden="1" x14ac:dyDescent="0.25">
      <c r="A847" s="29" t="s">
        <v>886</v>
      </c>
      <c r="B847" s="34" t="s">
        <v>887</v>
      </c>
      <c r="C847" s="31" t="s">
        <v>22</v>
      </c>
      <c r="D847" s="43">
        <f>((L847/M847)/E847)</f>
        <v>0</v>
      </c>
      <c r="E847" s="26">
        <v>8.61</v>
      </c>
      <c r="F847" s="27">
        <f>D847*E847</f>
        <v>0</v>
      </c>
      <c r="G847" s="245"/>
      <c r="H847" s="246"/>
      <c r="I847" s="36"/>
      <c r="M847" s="6">
        <v>1.2452000000000001</v>
      </c>
    </row>
    <row r="848" spans="1:13" s="6" customFormat="1" ht="18.75" hidden="1" x14ac:dyDescent="0.25">
      <c r="A848" s="29"/>
      <c r="B848" s="89"/>
      <c r="C848" s="31"/>
      <c r="D848" s="43"/>
      <c r="E848" s="26"/>
      <c r="F848" s="27"/>
      <c r="G848" s="245"/>
      <c r="H848" s="246"/>
      <c r="I848" s="54"/>
      <c r="M848" s="6">
        <v>1.2452000000000001</v>
      </c>
    </row>
    <row r="849" spans="1:13" s="6" customFormat="1" ht="18.75" x14ac:dyDescent="0.25">
      <c r="A849" s="29" t="s">
        <v>888</v>
      </c>
      <c r="B849" s="34" t="s">
        <v>889</v>
      </c>
      <c r="C849" s="31" t="s">
        <v>22</v>
      </c>
      <c r="D849" s="43">
        <v>2237.16</v>
      </c>
      <c r="E849" s="26">
        <v>9.07</v>
      </c>
      <c r="F849" s="27">
        <f>D849*E849</f>
        <v>20291.0412</v>
      </c>
      <c r="G849" s="245"/>
      <c r="H849" s="246"/>
      <c r="I849" s="36"/>
      <c r="L849" s="6">
        <v>20590.3</v>
      </c>
      <c r="M849" s="6">
        <v>1.2452000000000001</v>
      </c>
    </row>
    <row r="850" spans="1:13" s="6" customFormat="1" ht="18.75" x14ac:dyDescent="0.25">
      <c r="A850" s="29"/>
      <c r="B850" s="89"/>
      <c r="C850" s="31"/>
      <c r="D850" s="43"/>
      <c r="E850" s="26"/>
      <c r="F850" s="27"/>
      <c r="G850" s="245"/>
      <c r="H850" s="246"/>
      <c r="I850" s="54"/>
      <c r="M850" s="6">
        <v>1.2452000000000001</v>
      </c>
    </row>
    <row r="851" spans="1:13" s="6" customFormat="1" ht="18.75" x14ac:dyDescent="0.25">
      <c r="A851" s="29" t="s">
        <v>890</v>
      </c>
      <c r="B851" s="34" t="s">
        <v>891</v>
      </c>
      <c r="C851" s="31" t="s">
        <v>22</v>
      </c>
      <c r="D851" s="43">
        <v>944.82</v>
      </c>
      <c r="E851" s="26">
        <v>12.07</v>
      </c>
      <c r="F851" s="27">
        <f>D851*E851</f>
        <v>11403.977400000002</v>
      </c>
      <c r="G851" s="245"/>
      <c r="H851" s="246"/>
      <c r="I851" s="36"/>
      <c r="L851" s="6">
        <v>11721.38</v>
      </c>
      <c r="M851" s="6">
        <v>1.2452000000000001</v>
      </c>
    </row>
    <row r="852" spans="1:13" s="6" customFormat="1" ht="18.75" x14ac:dyDescent="0.25">
      <c r="A852" s="29"/>
      <c r="B852" s="78"/>
      <c r="C852" s="31"/>
      <c r="D852" s="43"/>
      <c r="E852" s="26"/>
      <c r="F852" s="27"/>
      <c r="G852" s="245"/>
      <c r="H852" s="246"/>
      <c r="I852" s="36"/>
      <c r="M852" s="6">
        <v>1.2452000000000001</v>
      </c>
    </row>
    <row r="853" spans="1:13" s="6" customFormat="1" ht="18.75" hidden="1" x14ac:dyDescent="0.25">
      <c r="A853" s="29" t="s">
        <v>892</v>
      </c>
      <c r="B853" s="42" t="s">
        <v>893</v>
      </c>
      <c r="C853" s="31"/>
      <c r="D853" s="43"/>
      <c r="E853" s="26"/>
      <c r="F853" s="27"/>
      <c r="G853" s="245"/>
      <c r="H853" s="246"/>
      <c r="I853" s="36"/>
      <c r="M853" s="6">
        <v>1.2452000000000001</v>
      </c>
    </row>
    <row r="854" spans="1:13" s="6" customFormat="1" ht="157.5" hidden="1" x14ac:dyDescent="0.25">
      <c r="A854" s="29"/>
      <c r="B854" s="30" t="s">
        <v>894</v>
      </c>
      <c r="C854" s="31"/>
      <c r="D854" s="43"/>
      <c r="E854" s="26"/>
      <c r="F854" s="27"/>
      <c r="G854" s="245"/>
      <c r="H854" s="246"/>
      <c r="I854" s="36"/>
      <c r="M854" s="6">
        <v>1.2452000000000001</v>
      </c>
    </row>
    <row r="855" spans="1:13" s="6" customFormat="1" ht="18.75" hidden="1" x14ac:dyDescent="0.25">
      <c r="A855" s="29"/>
      <c r="B855" s="30"/>
      <c r="C855" s="31"/>
      <c r="D855" s="43"/>
      <c r="E855" s="26"/>
      <c r="F855" s="27"/>
      <c r="G855" s="245"/>
      <c r="H855" s="246"/>
      <c r="I855" s="54"/>
      <c r="M855" s="6">
        <v>1.2452000000000001</v>
      </c>
    </row>
    <row r="856" spans="1:13" s="6" customFormat="1" ht="18.75" hidden="1" x14ac:dyDescent="0.25">
      <c r="A856" s="29" t="s">
        <v>895</v>
      </c>
      <c r="B856" s="79" t="s">
        <v>872</v>
      </c>
      <c r="C856" s="31" t="s">
        <v>22</v>
      </c>
      <c r="D856" s="43">
        <f>((L856/M856)/E856)</f>
        <v>0</v>
      </c>
      <c r="E856" s="26">
        <v>17.079999999999998</v>
      </c>
      <c r="F856" s="27">
        <f>D856*E856</f>
        <v>0</v>
      </c>
      <c r="G856" s="245"/>
      <c r="H856" s="246"/>
      <c r="I856" s="36"/>
      <c r="M856" s="6">
        <v>1.2452000000000001</v>
      </c>
    </row>
    <row r="857" spans="1:13" s="6" customFormat="1" ht="18.75" hidden="1" x14ac:dyDescent="0.25">
      <c r="A857" s="29"/>
      <c r="B857" s="78"/>
      <c r="C857" s="31"/>
      <c r="D857" s="43"/>
      <c r="E857" s="26"/>
      <c r="F857" s="27"/>
      <c r="G857" s="245"/>
      <c r="H857" s="246"/>
      <c r="I857" s="54"/>
      <c r="M857" s="6">
        <v>1.2452000000000001</v>
      </c>
    </row>
    <row r="858" spans="1:13" s="6" customFormat="1" ht="18.75" hidden="1" x14ac:dyDescent="0.25">
      <c r="A858" s="29" t="s">
        <v>896</v>
      </c>
      <c r="B858" s="79" t="s">
        <v>874</v>
      </c>
      <c r="C858" s="31" t="s">
        <v>22</v>
      </c>
      <c r="D858" s="43">
        <f>((L858/M858)/E858)</f>
        <v>0</v>
      </c>
      <c r="E858" s="26">
        <v>23.4</v>
      </c>
      <c r="F858" s="27">
        <f>D858*E858</f>
        <v>0</v>
      </c>
      <c r="G858" s="245"/>
      <c r="H858" s="246"/>
      <c r="I858" s="36"/>
      <c r="M858" s="6">
        <v>1.2452000000000001</v>
      </c>
    </row>
    <row r="859" spans="1:13" s="6" customFormat="1" ht="18.75" hidden="1" x14ac:dyDescent="0.25">
      <c r="A859" s="29"/>
      <c r="B859" s="78"/>
      <c r="C859" s="31"/>
      <c r="D859" s="43"/>
      <c r="E859" s="26"/>
      <c r="F859" s="27"/>
      <c r="G859" s="245"/>
      <c r="H859" s="246"/>
      <c r="I859" s="54"/>
      <c r="M859" s="6">
        <v>1.2452000000000001</v>
      </c>
    </row>
    <row r="860" spans="1:13" s="6" customFormat="1" ht="18.75" hidden="1" x14ac:dyDescent="0.25">
      <c r="A860" s="29" t="s">
        <v>897</v>
      </c>
      <c r="B860" s="79" t="s">
        <v>876</v>
      </c>
      <c r="C860" s="31" t="s">
        <v>22</v>
      </c>
      <c r="D860" s="43">
        <f>((L860/M860)/E860)</f>
        <v>0</v>
      </c>
      <c r="E860" s="26">
        <v>31.2</v>
      </c>
      <c r="F860" s="27">
        <f>D860*E860</f>
        <v>0</v>
      </c>
      <c r="G860" s="245"/>
      <c r="H860" s="246"/>
      <c r="I860" s="36"/>
      <c r="M860" s="6">
        <v>1.2452000000000001</v>
      </c>
    </row>
    <row r="861" spans="1:13" s="6" customFormat="1" ht="18.75" hidden="1" x14ac:dyDescent="0.25">
      <c r="A861" s="29"/>
      <c r="B861" s="78"/>
      <c r="C861" s="31"/>
      <c r="D861" s="43"/>
      <c r="E861" s="26"/>
      <c r="F861" s="27"/>
      <c r="G861" s="245"/>
      <c r="H861" s="246"/>
      <c r="I861" s="54"/>
      <c r="M861" s="6">
        <v>1.2452000000000001</v>
      </c>
    </row>
    <row r="862" spans="1:13" s="6" customFormat="1" ht="18.75" x14ac:dyDescent="0.25">
      <c r="A862" s="29" t="s">
        <v>898</v>
      </c>
      <c r="B862" s="79" t="s">
        <v>878</v>
      </c>
      <c r="C862" s="31" t="s">
        <v>22</v>
      </c>
      <c r="D862" s="43">
        <v>403.76</v>
      </c>
      <c r="E862" s="26">
        <v>33.840000000000003</v>
      </c>
      <c r="F862" s="27">
        <f>D862*E862</f>
        <v>13663.2384</v>
      </c>
      <c r="G862" s="245"/>
      <c r="H862" s="246"/>
      <c r="I862" s="36"/>
      <c r="L862" s="6">
        <v>15666.49</v>
      </c>
      <c r="M862" s="6">
        <v>1.2452000000000001</v>
      </c>
    </row>
    <row r="863" spans="1:13" s="6" customFormat="1" ht="18.75" hidden="1" x14ac:dyDescent="0.25">
      <c r="A863" s="29"/>
      <c r="B863" s="78"/>
      <c r="C863" s="31"/>
      <c r="D863" s="43"/>
      <c r="E863" s="26"/>
      <c r="F863" s="27"/>
      <c r="G863" s="245"/>
      <c r="H863" s="246"/>
      <c r="I863" s="54"/>
      <c r="M863" s="6">
        <v>1.2452000000000001</v>
      </c>
    </row>
    <row r="864" spans="1:13" s="6" customFormat="1" ht="18.75" hidden="1" x14ac:dyDescent="0.25">
      <c r="A864" s="29" t="s">
        <v>899</v>
      </c>
      <c r="B864" s="79" t="s">
        <v>880</v>
      </c>
      <c r="C864" s="31" t="s">
        <v>22</v>
      </c>
      <c r="D864" s="43">
        <f>((L864/M864)/E864)</f>
        <v>0</v>
      </c>
      <c r="E864" s="26">
        <v>37.28</v>
      </c>
      <c r="F864" s="27">
        <f>D864*E864</f>
        <v>0</v>
      </c>
      <c r="G864" s="245"/>
      <c r="H864" s="246"/>
      <c r="I864" s="36"/>
      <c r="M864" s="6">
        <v>1.2452000000000001</v>
      </c>
    </row>
    <row r="865" spans="1:13" s="6" customFormat="1" ht="18.75" hidden="1" x14ac:dyDescent="0.25">
      <c r="A865" s="29"/>
      <c r="B865" s="30"/>
      <c r="C865" s="31"/>
      <c r="D865" s="43"/>
      <c r="E865" s="26"/>
      <c r="F865" s="27"/>
      <c r="G865" s="245"/>
      <c r="H865" s="246"/>
      <c r="I865" s="36"/>
      <c r="M865" s="6">
        <v>1.2452000000000001</v>
      </c>
    </row>
    <row r="866" spans="1:13" s="6" customFormat="1" ht="18.75" hidden="1" x14ac:dyDescent="0.25">
      <c r="A866" s="29" t="s">
        <v>900</v>
      </c>
      <c r="B866" s="42" t="s">
        <v>711</v>
      </c>
      <c r="C866" s="31"/>
      <c r="D866" s="43"/>
      <c r="E866" s="26"/>
      <c r="F866" s="27"/>
      <c r="G866" s="245"/>
      <c r="H866" s="246"/>
      <c r="I866" s="36"/>
      <c r="M866" s="6">
        <v>1.2452000000000001</v>
      </c>
    </row>
    <row r="867" spans="1:13" s="6" customFormat="1" ht="18.75" hidden="1" x14ac:dyDescent="0.25">
      <c r="A867" s="29" t="s">
        <v>901</v>
      </c>
      <c r="B867" s="33" t="s">
        <v>902</v>
      </c>
      <c r="C867" s="31" t="s">
        <v>7</v>
      </c>
      <c r="D867" s="43">
        <f>((L867/M867)/E867)</f>
        <v>0</v>
      </c>
      <c r="E867" s="26">
        <v>469.29</v>
      </c>
      <c r="F867" s="27">
        <f>D867*E867</f>
        <v>0</v>
      </c>
      <c r="G867" s="245"/>
      <c r="H867" s="246"/>
      <c r="I867" s="36"/>
      <c r="M867" s="6">
        <v>1.2452000000000001</v>
      </c>
    </row>
    <row r="868" spans="1:13" s="6" customFormat="1" ht="47.25" hidden="1" x14ac:dyDescent="0.25">
      <c r="A868" s="29"/>
      <c r="B868" s="30" t="s">
        <v>903</v>
      </c>
      <c r="C868" s="31"/>
      <c r="D868" s="43"/>
      <c r="E868" s="26"/>
      <c r="F868" s="27"/>
      <c r="G868" s="245"/>
      <c r="H868" s="246"/>
      <c r="I868" s="54"/>
      <c r="M868" s="6">
        <v>1.2452000000000001</v>
      </c>
    </row>
    <row r="869" spans="1:13" s="6" customFormat="1" ht="18.75" hidden="1" x14ac:dyDescent="0.25">
      <c r="A869" s="29"/>
      <c r="B869" s="33"/>
      <c r="C869" s="31"/>
      <c r="D869" s="43"/>
      <c r="E869" s="26"/>
      <c r="F869" s="27"/>
      <c r="G869" s="245"/>
      <c r="H869" s="246"/>
      <c r="I869" s="36"/>
      <c r="M869" s="6">
        <v>1.2452000000000001</v>
      </c>
    </row>
    <row r="870" spans="1:13" s="6" customFormat="1" ht="18.75" x14ac:dyDescent="0.25">
      <c r="A870" s="29" t="s">
        <v>904</v>
      </c>
      <c r="B870" s="33" t="s">
        <v>905</v>
      </c>
      <c r="C870" s="31" t="s">
        <v>7</v>
      </c>
      <c r="D870" s="43">
        <v>358.39</v>
      </c>
      <c r="E870" s="26">
        <v>7.89</v>
      </c>
      <c r="F870" s="27">
        <f>D870*E870</f>
        <v>2827.6970999999999</v>
      </c>
      <c r="G870" s="245"/>
      <c r="H870" s="246"/>
      <c r="I870" s="54"/>
      <c r="L870" s="6">
        <v>3246.5</v>
      </c>
      <c r="M870" s="6">
        <v>1.2452000000000001</v>
      </c>
    </row>
    <row r="871" spans="1:13" s="6" customFormat="1" ht="63" x14ac:dyDescent="0.25">
      <c r="A871" s="29"/>
      <c r="B871" s="30" t="s">
        <v>906</v>
      </c>
      <c r="C871" s="31"/>
      <c r="D871" s="43"/>
      <c r="E871" s="26"/>
      <c r="F871" s="27"/>
      <c r="G871" s="245"/>
      <c r="H871" s="246"/>
      <c r="I871" s="36"/>
      <c r="M871" s="6">
        <v>1.2452000000000001</v>
      </c>
    </row>
    <row r="872" spans="1:13" s="6" customFormat="1" ht="18.75" x14ac:dyDescent="0.25">
      <c r="A872" s="29"/>
      <c r="B872" s="30"/>
      <c r="C872" s="31"/>
      <c r="D872" s="43"/>
      <c r="E872" s="26"/>
      <c r="F872" s="27"/>
      <c r="G872" s="245"/>
      <c r="H872" s="246"/>
      <c r="I872" s="54"/>
      <c r="M872" s="6">
        <v>1.2452000000000001</v>
      </c>
    </row>
    <row r="873" spans="1:13" s="6" customFormat="1" ht="18.75" x14ac:dyDescent="0.25">
      <c r="A873" s="29" t="s">
        <v>907</v>
      </c>
      <c r="B873" s="33" t="s">
        <v>908</v>
      </c>
      <c r="C873" s="31" t="s">
        <v>7</v>
      </c>
      <c r="D873" s="43">
        <v>16</v>
      </c>
      <c r="E873" s="26">
        <v>10.42</v>
      </c>
      <c r="F873" s="27">
        <f>D873*E873</f>
        <v>166.72</v>
      </c>
      <c r="G873" s="245"/>
      <c r="H873" s="246"/>
      <c r="I873" s="36"/>
      <c r="L873" s="6">
        <v>200.85</v>
      </c>
      <c r="M873" s="6">
        <v>1.2452000000000001</v>
      </c>
    </row>
    <row r="874" spans="1:13" s="6" customFormat="1" ht="63" x14ac:dyDescent="0.25">
      <c r="A874" s="29"/>
      <c r="B874" s="30" t="s">
        <v>909</v>
      </c>
      <c r="C874" s="31"/>
      <c r="D874" s="43"/>
      <c r="E874" s="26"/>
      <c r="F874" s="27"/>
      <c r="G874" s="245"/>
      <c r="H874" s="246"/>
      <c r="I874" s="54"/>
      <c r="M874" s="6">
        <v>1.2452000000000001</v>
      </c>
    </row>
    <row r="875" spans="1:13" s="6" customFormat="1" ht="18.75" x14ac:dyDescent="0.25">
      <c r="A875" s="29"/>
      <c r="B875" s="30"/>
      <c r="C875" s="31"/>
      <c r="D875" s="43"/>
      <c r="E875" s="26"/>
      <c r="F875" s="27"/>
      <c r="G875" s="245"/>
      <c r="H875" s="246"/>
      <c r="I875" s="36"/>
      <c r="M875" s="6">
        <v>1.2452000000000001</v>
      </c>
    </row>
    <row r="876" spans="1:13" s="6" customFormat="1" ht="18.75" x14ac:dyDescent="0.25">
      <c r="A876" s="29" t="s">
        <v>910</v>
      </c>
      <c r="B876" s="33" t="s">
        <v>911</v>
      </c>
      <c r="C876" s="31" t="s">
        <v>7</v>
      </c>
      <c r="D876" s="43">
        <v>244</v>
      </c>
      <c r="E876" s="26">
        <v>8.68</v>
      </c>
      <c r="F876" s="27">
        <f>D876*E876</f>
        <v>2117.92</v>
      </c>
      <c r="G876" s="245"/>
      <c r="H876" s="246"/>
      <c r="I876" s="54"/>
      <c r="L876" s="6">
        <f>17.48+2088.03+284.9</f>
        <v>2390.4100000000003</v>
      </c>
      <c r="M876" s="6">
        <v>1.2452000000000001</v>
      </c>
    </row>
    <row r="877" spans="1:13" s="6" customFormat="1" ht="63" x14ac:dyDescent="0.25">
      <c r="A877" s="29"/>
      <c r="B877" s="30" t="s">
        <v>912</v>
      </c>
      <c r="C877" s="31"/>
      <c r="D877" s="43"/>
      <c r="E877" s="26"/>
      <c r="F877" s="27"/>
      <c r="G877" s="245"/>
      <c r="H877" s="246"/>
      <c r="I877" s="36"/>
      <c r="M877" s="6">
        <v>1.2452000000000001</v>
      </c>
    </row>
    <row r="878" spans="1:13" s="6" customFormat="1" ht="18.75" hidden="1" x14ac:dyDescent="0.25">
      <c r="A878" s="29"/>
      <c r="B878" s="30"/>
      <c r="C878" s="31"/>
      <c r="D878" s="43"/>
      <c r="E878" s="26"/>
      <c r="F878" s="27"/>
      <c r="G878" s="245"/>
      <c r="H878" s="246"/>
      <c r="I878" s="36"/>
      <c r="M878" s="6">
        <v>1.2452000000000001</v>
      </c>
    </row>
    <row r="879" spans="1:13" s="6" customFormat="1" ht="36" hidden="1" customHeight="1" x14ac:dyDescent="0.25">
      <c r="A879" s="29" t="s">
        <v>913</v>
      </c>
      <c r="B879" s="33" t="s">
        <v>914</v>
      </c>
      <c r="C879" s="31" t="s">
        <v>7</v>
      </c>
      <c r="D879" s="43">
        <f>((L879/M879)/E879)</f>
        <v>0</v>
      </c>
      <c r="E879" s="26">
        <v>34.74</v>
      </c>
      <c r="F879" s="27">
        <f>D879*E879</f>
        <v>0</v>
      </c>
      <c r="G879" s="245"/>
      <c r="H879" s="246"/>
      <c r="I879" s="54"/>
      <c r="M879" s="6">
        <v>1.2452000000000001</v>
      </c>
    </row>
    <row r="880" spans="1:13" s="6" customFormat="1" ht="63" hidden="1" x14ac:dyDescent="0.25">
      <c r="A880" s="29"/>
      <c r="B880" s="30" t="s">
        <v>915</v>
      </c>
      <c r="C880" s="31"/>
      <c r="D880" s="43"/>
      <c r="E880" s="26"/>
      <c r="F880" s="27"/>
      <c r="G880" s="245"/>
      <c r="H880" s="246"/>
      <c r="I880" s="36"/>
      <c r="M880" s="6">
        <v>1.2452000000000001</v>
      </c>
    </row>
    <row r="881" spans="1:13" s="6" customFormat="1" ht="18.75" hidden="1" x14ac:dyDescent="0.25">
      <c r="A881" s="29"/>
      <c r="B881" s="33"/>
      <c r="C881" s="31"/>
      <c r="D881" s="43"/>
      <c r="E881" s="26"/>
      <c r="F881" s="27"/>
      <c r="G881" s="245"/>
      <c r="H881" s="246"/>
      <c r="I881" s="36"/>
      <c r="M881" s="6">
        <v>1.2452000000000001</v>
      </c>
    </row>
    <row r="882" spans="1:13" s="6" customFormat="1" ht="42.75" customHeight="1" x14ac:dyDescent="0.25">
      <c r="A882" s="29" t="s">
        <v>916</v>
      </c>
      <c r="B882" s="33" t="s">
        <v>917</v>
      </c>
      <c r="C882" s="31" t="s">
        <v>7</v>
      </c>
      <c r="D882" s="43">
        <v>16</v>
      </c>
      <c r="E882" s="26">
        <v>432.73</v>
      </c>
      <c r="F882" s="27">
        <f>D882*E882</f>
        <v>6923.68</v>
      </c>
      <c r="G882" s="245"/>
      <c r="H882" s="246"/>
      <c r="I882" s="54"/>
      <c r="L882" s="6">
        <v>8185</v>
      </c>
      <c r="M882" s="6">
        <v>1.2452000000000001</v>
      </c>
    </row>
    <row r="883" spans="1:13" s="6" customFormat="1" ht="141.75" x14ac:dyDescent="0.25">
      <c r="A883" s="29"/>
      <c r="B883" s="30" t="s">
        <v>918</v>
      </c>
      <c r="C883" s="31"/>
      <c r="D883" s="43"/>
      <c r="E883" s="26"/>
      <c r="F883" s="27"/>
      <c r="G883" s="245"/>
      <c r="H883" s="246"/>
      <c r="I883" s="36"/>
      <c r="M883" s="6">
        <v>1.2452000000000001</v>
      </c>
    </row>
    <row r="884" spans="1:13" s="6" customFormat="1" ht="18.75" hidden="1" x14ac:dyDescent="0.25">
      <c r="A884" s="29"/>
      <c r="B884" s="30"/>
      <c r="C884" s="31"/>
      <c r="D884" s="43"/>
      <c r="E884" s="26"/>
      <c r="F884" s="27"/>
      <c r="G884" s="245"/>
      <c r="H884" s="246"/>
      <c r="I884" s="36"/>
      <c r="M884" s="6">
        <v>1.2452000000000001</v>
      </c>
    </row>
    <row r="885" spans="1:13" s="6" customFormat="1" ht="18.75" hidden="1" x14ac:dyDescent="0.25">
      <c r="A885" s="29" t="s">
        <v>919</v>
      </c>
      <c r="B885" s="39" t="s">
        <v>920</v>
      </c>
      <c r="C885" s="31" t="s">
        <v>7</v>
      </c>
      <c r="D885" s="43">
        <f>((L885/M885)/E885)</f>
        <v>0</v>
      </c>
      <c r="E885" s="26">
        <v>1666.52</v>
      </c>
      <c r="F885" s="27">
        <f>D885*E885</f>
        <v>0</v>
      </c>
      <c r="G885" s="245"/>
      <c r="H885" s="246"/>
      <c r="I885" s="54"/>
      <c r="M885" s="6">
        <v>1.2452000000000001</v>
      </c>
    </row>
    <row r="886" spans="1:13" s="6" customFormat="1" ht="94.5" hidden="1" x14ac:dyDescent="0.25">
      <c r="A886" s="29"/>
      <c r="B886" s="41" t="s">
        <v>921</v>
      </c>
      <c r="C886" s="31"/>
      <c r="D886" s="43"/>
      <c r="E886" s="26"/>
      <c r="F886" s="27"/>
      <c r="G886" s="245"/>
      <c r="H886" s="246"/>
      <c r="I886" s="36"/>
      <c r="M886" s="6">
        <v>1.2452000000000001</v>
      </c>
    </row>
    <row r="887" spans="1:13" s="6" customFormat="1" ht="18.75" hidden="1" x14ac:dyDescent="0.25">
      <c r="A887" s="29"/>
      <c r="B887" s="30"/>
      <c r="C887" s="31"/>
      <c r="D887" s="43"/>
      <c r="E887" s="26"/>
      <c r="F887" s="27"/>
      <c r="G887" s="245"/>
      <c r="H887" s="246"/>
      <c r="I887" s="36"/>
      <c r="M887" s="6">
        <v>1.2452000000000001</v>
      </c>
    </row>
    <row r="888" spans="1:13" s="6" customFormat="1" ht="18.75" hidden="1" x14ac:dyDescent="0.25">
      <c r="A888" s="29" t="s">
        <v>922</v>
      </c>
      <c r="B888" s="33" t="s">
        <v>923</v>
      </c>
      <c r="C888" s="31" t="s">
        <v>7</v>
      </c>
      <c r="D888" s="43">
        <f>((L888/M888)/E888)</f>
        <v>0</v>
      </c>
      <c r="E888" s="26">
        <v>7.64</v>
      </c>
      <c r="F888" s="27">
        <f>D888*E888</f>
        <v>0</v>
      </c>
      <c r="G888" s="245"/>
      <c r="H888" s="246"/>
      <c r="I888" s="54"/>
      <c r="M888" s="6">
        <v>1.2452000000000001</v>
      </c>
    </row>
    <row r="889" spans="1:13" s="6" customFormat="1" ht="78.75" hidden="1" x14ac:dyDescent="0.25">
      <c r="A889" s="29"/>
      <c r="B889" s="30" t="s">
        <v>924</v>
      </c>
      <c r="C889" s="31"/>
      <c r="D889" s="43"/>
      <c r="E889" s="26"/>
      <c r="F889" s="27"/>
      <c r="G889" s="245"/>
      <c r="H889" s="246"/>
      <c r="I889" s="36"/>
      <c r="M889" s="6">
        <v>1.2452000000000001</v>
      </c>
    </row>
    <row r="890" spans="1:13" s="6" customFormat="1" ht="18.75" hidden="1" x14ac:dyDescent="0.25">
      <c r="A890" s="29"/>
      <c r="B890" s="30"/>
      <c r="C890" s="31"/>
      <c r="D890" s="43"/>
      <c r="E890" s="26"/>
      <c r="F890" s="27"/>
      <c r="G890" s="245"/>
      <c r="H890" s="246"/>
      <c r="I890" s="36"/>
      <c r="M890" s="6">
        <v>1.2452000000000001</v>
      </c>
    </row>
    <row r="891" spans="1:13" s="6" customFormat="1" ht="18.75" hidden="1" x14ac:dyDescent="0.25">
      <c r="A891" s="29" t="s">
        <v>925</v>
      </c>
      <c r="B891" s="42" t="s">
        <v>926</v>
      </c>
      <c r="C891" s="31"/>
      <c r="D891" s="43"/>
      <c r="E891" s="26"/>
      <c r="F891" s="27"/>
      <c r="G891" s="245"/>
      <c r="H891" s="246"/>
      <c r="I891" s="54"/>
      <c r="M891" s="6">
        <v>1.2452000000000001</v>
      </c>
    </row>
    <row r="892" spans="1:13" s="6" customFormat="1" ht="47.25" hidden="1" x14ac:dyDescent="0.25">
      <c r="A892" s="29"/>
      <c r="B892" s="30" t="s">
        <v>927</v>
      </c>
      <c r="C892" s="31"/>
      <c r="D892" s="43"/>
      <c r="E892" s="26"/>
      <c r="F892" s="27"/>
      <c r="G892" s="245"/>
      <c r="H892" s="246"/>
      <c r="I892" s="36"/>
      <c r="M892" s="6">
        <v>1.2452000000000001</v>
      </c>
    </row>
    <row r="893" spans="1:13" s="6" customFormat="1" ht="18.75" hidden="1" x14ac:dyDescent="0.25">
      <c r="A893" s="29"/>
      <c r="B893" s="30"/>
      <c r="C893" s="31"/>
      <c r="D893" s="43"/>
      <c r="E893" s="26"/>
      <c r="F893" s="27"/>
      <c r="G893" s="245"/>
      <c r="H893" s="246"/>
      <c r="I893" s="36"/>
      <c r="M893" s="6">
        <v>1.2452000000000001</v>
      </c>
    </row>
    <row r="894" spans="1:13" s="6" customFormat="1" ht="18.75" hidden="1" x14ac:dyDescent="0.25">
      <c r="A894" s="29" t="s">
        <v>928</v>
      </c>
      <c r="B894" s="33" t="s">
        <v>929</v>
      </c>
      <c r="C894" s="31" t="s">
        <v>7</v>
      </c>
      <c r="D894" s="43">
        <f>((L894/M894)/E894)</f>
        <v>0</v>
      </c>
      <c r="E894" s="26">
        <v>10.94</v>
      </c>
      <c r="F894" s="27">
        <f>D894*E894</f>
        <v>0</v>
      </c>
      <c r="G894" s="245"/>
      <c r="H894" s="246"/>
      <c r="I894" s="54"/>
      <c r="M894" s="6">
        <v>1.2452000000000001</v>
      </c>
    </row>
    <row r="895" spans="1:13" s="6" customFormat="1" ht="18.75" hidden="1" x14ac:dyDescent="0.25">
      <c r="A895" s="29"/>
      <c r="B895" s="30"/>
      <c r="C895" s="31"/>
      <c r="D895" s="43"/>
      <c r="E895" s="26"/>
      <c r="F895" s="27"/>
      <c r="G895" s="245"/>
      <c r="H895" s="246"/>
      <c r="I895" s="36"/>
      <c r="M895" s="6">
        <v>1.2452000000000001</v>
      </c>
    </row>
    <row r="896" spans="1:13" s="6" customFormat="1" ht="18.75" hidden="1" x14ac:dyDescent="0.25">
      <c r="A896" s="29" t="s">
        <v>930</v>
      </c>
      <c r="B896" s="33" t="s">
        <v>931</v>
      </c>
      <c r="C896" s="31" t="s">
        <v>7</v>
      </c>
      <c r="D896" s="43">
        <f>((L896/M896)/E896)</f>
        <v>0</v>
      </c>
      <c r="E896" s="26">
        <v>10.86</v>
      </c>
      <c r="F896" s="27">
        <f>D896*E896</f>
        <v>0</v>
      </c>
      <c r="G896" s="245"/>
      <c r="H896" s="246"/>
      <c r="I896" s="36"/>
      <c r="M896" s="6">
        <v>1.2452000000000001</v>
      </c>
    </row>
    <row r="897" spans="1:13" s="6" customFormat="1" ht="18.75" hidden="1" x14ac:dyDescent="0.25">
      <c r="A897" s="29"/>
      <c r="B897" s="30"/>
      <c r="C897" s="31"/>
      <c r="D897" s="43"/>
      <c r="E897" s="26"/>
      <c r="F897" s="27"/>
      <c r="G897" s="245"/>
      <c r="H897" s="246"/>
      <c r="I897" s="54"/>
      <c r="M897" s="6">
        <v>1.2452000000000001</v>
      </c>
    </row>
    <row r="898" spans="1:13" s="6" customFormat="1" ht="18.75" hidden="1" x14ac:dyDescent="0.25">
      <c r="A898" s="29" t="s">
        <v>932</v>
      </c>
      <c r="B898" s="33" t="s">
        <v>933</v>
      </c>
      <c r="C898" s="31" t="s">
        <v>7</v>
      </c>
      <c r="D898" s="43">
        <f>((L898/M898)/E898)</f>
        <v>0</v>
      </c>
      <c r="E898" s="26">
        <v>11.23</v>
      </c>
      <c r="F898" s="27">
        <f>D898*E898</f>
        <v>0</v>
      </c>
      <c r="G898" s="245"/>
      <c r="H898" s="246"/>
      <c r="I898" s="36"/>
      <c r="M898" s="6">
        <v>1.2452000000000001</v>
      </c>
    </row>
    <row r="899" spans="1:13" s="6" customFormat="1" ht="18.75" hidden="1" x14ac:dyDescent="0.25">
      <c r="A899" s="29"/>
      <c r="B899" s="30"/>
      <c r="C899" s="31"/>
      <c r="D899" s="43"/>
      <c r="E899" s="26"/>
      <c r="F899" s="27"/>
      <c r="G899" s="245"/>
      <c r="H899" s="246"/>
      <c r="I899" s="36"/>
      <c r="M899" s="6">
        <v>1.2452000000000001</v>
      </c>
    </row>
    <row r="900" spans="1:13" s="6" customFormat="1" ht="18.75" hidden="1" x14ac:dyDescent="0.25">
      <c r="A900" s="29" t="s">
        <v>934</v>
      </c>
      <c r="B900" s="33" t="s">
        <v>935</v>
      </c>
      <c r="C900" s="31" t="s">
        <v>7</v>
      </c>
      <c r="D900" s="43">
        <f>((L900/M900)/E900)</f>
        <v>0</v>
      </c>
      <c r="E900" s="26">
        <v>12.88</v>
      </c>
      <c r="F900" s="27">
        <f>D900*E900</f>
        <v>0</v>
      </c>
      <c r="G900" s="245"/>
      <c r="H900" s="246"/>
      <c r="I900" s="54"/>
      <c r="M900" s="6">
        <v>1.2452000000000001</v>
      </c>
    </row>
    <row r="901" spans="1:13" s="6" customFormat="1" ht="18.75" hidden="1" x14ac:dyDescent="0.25">
      <c r="A901" s="29"/>
      <c r="B901" s="30"/>
      <c r="C901" s="31"/>
      <c r="D901" s="43"/>
      <c r="E901" s="26"/>
      <c r="F901" s="27"/>
      <c r="G901" s="245"/>
      <c r="H901" s="246"/>
      <c r="I901" s="36"/>
      <c r="M901" s="6">
        <v>1.2452000000000001</v>
      </c>
    </row>
    <row r="902" spans="1:13" s="6" customFormat="1" ht="18.75" hidden="1" x14ac:dyDescent="0.25">
      <c r="A902" s="29" t="s">
        <v>936</v>
      </c>
      <c r="B902" s="33" t="s">
        <v>937</v>
      </c>
      <c r="C902" s="31" t="s">
        <v>7</v>
      </c>
      <c r="D902" s="43">
        <f>((L902/M902)/E902)</f>
        <v>0</v>
      </c>
      <c r="E902" s="26">
        <v>13.16</v>
      </c>
      <c r="F902" s="27">
        <f>D902*E902</f>
        <v>0</v>
      </c>
      <c r="G902" s="245"/>
      <c r="H902" s="246"/>
      <c r="I902" s="36"/>
      <c r="M902" s="6">
        <v>1.2452000000000001</v>
      </c>
    </row>
    <row r="903" spans="1:13" s="6" customFormat="1" ht="18.75" hidden="1" x14ac:dyDescent="0.25">
      <c r="A903" s="29"/>
      <c r="B903" s="30"/>
      <c r="C903" s="31"/>
      <c r="D903" s="43"/>
      <c r="E903" s="26"/>
      <c r="F903" s="27"/>
      <c r="G903" s="245"/>
      <c r="H903" s="246"/>
      <c r="I903" s="36"/>
      <c r="M903" s="6">
        <v>1.2452000000000001</v>
      </c>
    </row>
    <row r="904" spans="1:13" s="6" customFormat="1" ht="18.75" hidden="1" x14ac:dyDescent="0.25">
      <c r="A904" s="29" t="s">
        <v>938</v>
      </c>
      <c r="B904" s="33" t="s">
        <v>939</v>
      </c>
      <c r="C904" s="31" t="s">
        <v>7</v>
      </c>
      <c r="D904" s="43">
        <f>((L904/M904)/E904)</f>
        <v>0</v>
      </c>
      <c r="E904" s="26">
        <v>10.77</v>
      </c>
      <c r="F904" s="27">
        <f>D904*E904</f>
        <v>0</v>
      </c>
      <c r="G904" s="245"/>
      <c r="H904" s="246"/>
      <c r="I904" s="36"/>
      <c r="M904" s="6">
        <v>1.2452000000000001</v>
      </c>
    </row>
    <row r="905" spans="1:13" s="6" customFormat="1" ht="18.75" hidden="1" x14ac:dyDescent="0.25">
      <c r="A905" s="29"/>
      <c r="B905" s="30"/>
      <c r="C905" s="31"/>
      <c r="D905" s="43"/>
      <c r="E905" s="26"/>
      <c r="F905" s="27"/>
      <c r="G905" s="245"/>
      <c r="H905" s="246"/>
      <c r="I905" s="36"/>
      <c r="M905" s="6">
        <v>1.2452000000000001</v>
      </c>
    </row>
    <row r="906" spans="1:13" s="6" customFormat="1" ht="18.75" hidden="1" x14ac:dyDescent="0.25">
      <c r="A906" s="29" t="s">
        <v>940</v>
      </c>
      <c r="B906" s="33" t="s">
        <v>941</v>
      </c>
      <c r="C906" s="31" t="s">
        <v>7</v>
      </c>
      <c r="D906" s="43">
        <f>((L906/M906)/E906)</f>
        <v>0</v>
      </c>
      <c r="E906" s="26">
        <v>11.1</v>
      </c>
      <c r="F906" s="27">
        <f>D906*E906</f>
        <v>0</v>
      </c>
      <c r="G906" s="245"/>
      <c r="H906" s="246"/>
      <c r="I906" s="54"/>
      <c r="M906" s="6">
        <v>1.2452000000000001</v>
      </c>
    </row>
    <row r="907" spans="1:13" s="6" customFormat="1" ht="18.75" hidden="1" x14ac:dyDescent="0.25">
      <c r="A907" s="29"/>
      <c r="B907" s="30"/>
      <c r="C907" s="31"/>
      <c r="D907" s="43"/>
      <c r="E907" s="26"/>
      <c r="F907" s="27"/>
      <c r="G907" s="245"/>
      <c r="H907" s="246"/>
      <c r="I907" s="36"/>
      <c r="M907" s="6">
        <v>1.2452000000000001</v>
      </c>
    </row>
    <row r="908" spans="1:13" s="6" customFormat="1" ht="18.75" hidden="1" x14ac:dyDescent="0.25">
      <c r="A908" s="29" t="s">
        <v>942</v>
      </c>
      <c r="B908" s="33" t="s">
        <v>943</v>
      </c>
      <c r="C908" s="31" t="s">
        <v>7</v>
      </c>
      <c r="D908" s="43">
        <f>((L908/M908)/E908)</f>
        <v>0</v>
      </c>
      <c r="E908" s="26">
        <v>10.9</v>
      </c>
      <c r="F908" s="27">
        <f>D908*E908</f>
        <v>0</v>
      </c>
      <c r="G908" s="245"/>
      <c r="H908" s="246"/>
      <c r="I908" s="54"/>
      <c r="M908" s="6">
        <v>1.2452000000000001</v>
      </c>
    </row>
    <row r="909" spans="1:13" s="6" customFormat="1" ht="18.75" hidden="1" x14ac:dyDescent="0.25">
      <c r="A909" s="29"/>
      <c r="B909" s="30"/>
      <c r="C909" s="31"/>
      <c r="D909" s="43"/>
      <c r="E909" s="26"/>
      <c r="F909" s="27"/>
      <c r="G909" s="245"/>
      <c r="H909" s="246"/>
      <c r="I909" s="36"/>
      <c r="M909" s="6">
        <v>1.2452000000000001</v>
      </c>
    </row>
    <row r="910" spans="1:13" s="6" customFormat="1" ht="18.75" hidden="1" x14ac:dyDescent="0.25">
      <c r="A910" s="29" t="s">
        <v>944</v>
      </c>
      <c r="B910" s="33" t="s">
        <v>945</v>
      </c>
      <c r="C910" s="31" t="s">
        <v>7</v>
      </c>
      <c r="D910" s="43">
        <f>((L910/M910)/E910)</f>
        <v>0</v>
      </c>
      <c r="E910" s="26">
        <v>10.9</v>
      </c>
      <c r="F910" s="27">
        <f>D910*E910</f>
        <v>0</v>
      </c>
      <c r="G910" s="245"/>
      <c r="H910" s="246"/>
      <c r="I910" s="54"/>
      <c r="M910" s="6">
        <v>1.2452000000000001</v>
      </c>
    </row>
    <row r="911" spans="1:13" s="6" customFormat="1" ht="18.75" hidden="1" x14ac:dyDescent="0.25">
      <c r="A911" s="29"/>
      <c r="B911" s="33"/>
      <c r="C911" s="31"/>
      <c r="D911" s="43"/>
      <c r="E911" s="26"/>
      <c r="F911" s="27"/>
      <c r="G911" s="245"/>
      <c r="H911" s="246"/>
      <c r="I911" s="36"/>
      <c r="M911" s="6">
        <v>1.2452000000000001</v>
      </c>
    </row>
    <row r="912" spans="1:13" s="6" customFormat="1" ht="18.75" hidden="1" x14ac:dyDescent="0.25">
      <c r="A912" s="29" t="s">
        <v>946</v>
      </c>
      <c r="B912" s="33" t="s">
        <v>947</v>
      </c>
      <c r="C912" s="31" t="s">
        <v>7</v>
      </c>
      <c r="D912" s="43">
        <f>((L912/M912)/E912)</f>
        <v>0</v>
      </c>
      <c r="E912" s="26">
        <v>12.14</v>
      </c>
      <c r="F912" s="27">
        <f>D912*E912</f>
        <v>0</v>
      </c>
      <c r="G912" s="245"/>
      <c r="H912" s="246"/>
      <c r="I912" s="54"/>
      <c r="M912" s="6">
        <v>1.2452000000000001</v>
      </c>
    </row>
    <row r="913" spans="1:13" s="6" customFormat="1" ht="18.75" hidden="1" x14ac:dyDescent="0.25">
      <c r="A913" s="29"/>
      <c r="B913" s="33"/>
      <c r="C913" s="31"/>
      <c r="D913" s="43"/>
      <c r="E913" s="26"/>
      <c r="F913" s="27"/>
      <c r="G913" s="245"/>
      <c r="H913" s="246"/>
      <c r="I913" s="36"/>
      <c r="M913" s="6">
        <v>1.2452000000000001</v>
      </c>
    </row>
    <row r="914" spans="1:13" s="6" customFormat="1" ht="18.75" hidden="1" x14ac:dyDescent="0.25">
      <c r="A914" s="29" t="s">
        <v>948</v>
      </c>
      <c r="B914" s="33" t="s">
        <v>949</v>
      </c>
      <c r="C914" s="31" t="s">
        <v>7</v>
      </c>
      <c r="D914" s="43">
        <f>((L914/M914)/E914)</f>
        <v>0</v>
      </c>
      <c r="E914" s="26">
        <v>16.920000000000002</v>
      </c>
      <c r="F914" s="27">
        <f>D914*E914</f>
        <v>0</v>
      </c>
      <c r="G914" s="245"/>
      <c r="H914" s="246"/>
      <c r="I914" s="54"/>
      <c r="M914" s="6">
        <v>1.2452000000000001</v>
      </c>
    </row>
    <row r="915" spans="1:13" s="6" customFormat="1" ht="18.75" hidden="1" x14ac:dyDescent="0.25">
      <c r="A915" s="29"/>
      <c r="B915" s="33"/>
      <c r="C915" s="31"/>
      <c r="D915" s="43"/>
      <c r="E915" s="26"/>
      <c r="F915" s="27"/>
      <c r="G915" s="245"/>
      <c r="H915" s="246"/>
      <c r="I915" s="54"/>
      <c r="M915" s="6">
        <v>1.2452000000000001</v>
      </c>
    </row>
    <row r="916" spans="1:13" s="6" customFormat="1" ht="18.75" hidden="1" x14ac:dyDescent="0.25">
      <c r="A916" s="29" t="s">
        <v>950</v>
      </c>
      <c r="B916" s="79" t="s">
        <v>951</v>
      </c>
      <c r="C916" s="31" t="s">
        <v>7</v>
      </c>
      <c r="D916" s="43">
        <f>((L916/M916)/E916)</f>
        <v>0</v>
      </c>
      <c r="E916" s="26">
        <v>30.24</v>
      </c>
      <c r="F916" s="27">
        <f>D916*E916</f>
        <v>0</v>
      </c>
      <c r="G916" s="245"/>
      <c r="H916" s="246"/>
      <c r="I916" s="54"/>
      <c r="M916" s="6">
        <v>1.2452000000000001</v>
      </c>
    </row>
    <row r="917" spans="1:13" s="6" customFormat="1" ht="18.75" hidden="1" x14ac:dyDescent="0.25">
      <c r="A917" s="29"/>
      <c r="B917" s="79"/>
      <c r="C917" s="31"/>
      <c r="D917" s="43"/>
      <c r="E917" s="26"/>
      <c r="F917" s="27"/>
      <c r="G917" s="245"/>
      <c r="H917" s="246"/>
      <c r="I917" s="54"/>
      <c r="M917" s="6">
        <v>1.2452000000000001</v>
      </c>
    </row>
    <row r="918" spans="1:13" s="6" customFormat="1" ht="18.75" hidden="1" x14ac:dyDescent="0.25">
      <c r="A918" s="29" t="s">
        <v>952</v>
      </c>
      <c r="B918" s="79" t="s">
        <v>953</v>
      </c>
      <c r="C918" s="31" t="s">
        <v>7</v>
      </c>
      <c r="D918" s="43">
        <f>((L918/M918)/E918)</f>
        <v>0</v>
      </c>
      <c r="E918" s="26">
        <v>26.71</v>
      </c>
      <c r="F918" s="27">
        <f>D918*E918</f>
        <v>0</v>
      </c>
      <c r="G918" s="245"/>
      <c r="H918" s="246"/>
      <c r="I918" s="54"/>
      <c r="M918" s="6">
        <v>1.2452000000000001</v>
      </c>
    </row>
    <row r="919" spans="1:13" s="6" customFormat="1" ht="18.75" hidden="1" x14ac:dyDescent="0.25">
      <c r="A919" s="29"/>
      <c r="B919" s="79"/>
      <c r="C919" s="31"/>
      <c r="D919" s="43"/>
      <c r="E919" s="26"/>
      <c r="F919" s="27"/>
      <c r="G919" s="245"/>
      <c r="H919" s="246"/>
      <c r="I919" s="54"/>
      <c r="M919" s="6">
        <v>1.2452000000000001</v>
      </c>
    </row>
    <row r="920" spans="1:13" s="6" customFormat="1" ht="18.75" hidden="1" customHeight="1" x14ac:dyDescent="0.25">
      <c r="A920" s="29" t="s">
        <v>954</v>
      </c>
      <c r="B920" s="79" t="s">
        <v>955</v>
      </c>
      <c r="C920" s="31" t="s">
        <v>7</v>
      </c>
      <c r="D920" s="43">
        <f>((L920/M920)/E920)</f>
        <v>0</v>
      </c>
      <c r="E920" s="26">
        <v>39.11</v>
      </c>
      <c r="F920" s="27">
        <f>D920*E920</f>
        <v>0</v>
      </c>
      <c r="G920" s="245"/>
      <c r="H920" s="246"/>
      <c r="I920" s="54"/>
      <c r="M920" s="6">
        <v>1.2452000000000001</v>
      </c>
    </row>
    <row r="921" spans="1:13" s="6" customFormat="1" ht="18.75" hidden="1" x14ac:dyDescent="0.25">
      <c r="A921" s="29"/>
      <c r="B921" s="79"/>
      <c r="C921" s="31"/>
      <c r="D921" s="43"/>
      <c r="E921" s="26"/>
      <c r="F921" s="27"/>
      <c r="G921" s="245"/>
      <c r="H921" s="246"/>
      <c r="I921" s="54"/>
      <c r="M921" s="6">
        <v>1.2452000000000001</v>
      </c>
    </row>
    <row r="922" spans="1:13" s="6" customFormat="1" ht="18.75" hidden="1" x14ac:dyDescent="0.25">
      <c r="A922" s="29" t="s">
        <v>956</v>
      </c>
      <c r="B922" s="79" t="s">
        <v>957</v>
      </c>
      <c r="C922" s="31" t="s">
        <v>7</v>
      </c>
      <c r="D922" s="43">
        <f>((L922/M922)/E922)</f>
        <v>0</v>
      </c>
      <c r="E922" s="26">
        <v>65.099999999999994</v>
      </c>
      <c r="F922" s="27">
        <f>D922*E922</f>
        <v>0</v>
      </c>
      <c r="G922" s="245"/>
      <c r="H922" s="246"/>
      <c r="I922" s="54"/>
      <c r="M922" s="6">
        <v>1.2452000000000001</v>
      </c>
    </row>
    <row r="923" spans="1:13" s="6" customFormat="1" ht="18.75" hidden="1" x14ac:dyDescent="0.25">
      <c r="A923" s="29"/>
      <c r="B923" s="33"/>
      <c r="C923" s="31"/>
      <c r="D923" s="43"/>
      <c r="E923" s="26"/>
      <c r="F923" s="27"/>
      <c r="G923" s="245"/>
      <c r="H923" s="246"/>
      <c r="I923" s="54"/>
      <c r="M923" s="6">
        <v>1.2452000000000001</v>
      </c>
    </row>
    <row r="924" spans="1:13" s="6" customFormat="1" ht="18.75" hidden="1" x14ac:dyDescent="0.25">
      <c r="A924" s="29" t="s">
        <v>958</v>
      </c>
      <c r="B924" s="42" t="s">
        <v>959</v>
      </c>
      <c r="C924" s="31"/>
      <c r="D924" s="43"/>
      <c r="E924" s="26"/>
      <c r="F924" s="27"/>
      <c r="G924" s="245"/>
      <c r="H924" s="246"/>
      <c r="I924" s="54"/>
      <c r="M924" s="6">
        <v>1.2452000000000001</v>
      </c>
    </row>
    <row r="925" spans="1:13" s="6" customFormat="1" ht="94.5" hidden="1" x14ac:dyDescent="0.25">
      <c r="A925" s="29"/>
      <c r="B925" s="30" t="s">
        <v>960</v>
      </c>
      <c r="C925" s="31"/>
      <c r="D925" s="43"/>
      <c r="E925" s="26"/>
      <c r="F925" s="27"/>
      <c r="G925" s="245"/>
      <c r="H925" s="246"/>
      <c r="I925" s="54"/>
      <c r="M925" s="6">
        <v>1.2452000000000001</v>
      </c>
    </row>
    <row r="926" spans="1:13" s="6" customFormat="1" ht="18.75" hidden="1" x14ac:dyDescent="0.25">
      <c r="A926" s="29"/>
      <c r="B926" s="30"/>
      <c r="C926" s="31"/>
      <c r="D926" s="43"/>
      <c r="E926" s="26"/>
      <c r="F926" s="27"/>
      <c r="G926" s="245"/>
      <c r="H926" s="246"/>
      <c r="I926" s="54"/>
      <c r="M926" s="6">
        <v>1.2452000000000001</v>
      </c>
    </row>
    <row r="927" spans="1:13" s="6" customFormat="1" ht="31.5" x14ac:dyDescent="0.25">
      <c r="A927" s="29" t="s">
        <v>961</v>
      </c>
      <c r="B927" s="79" t="s">
        <v>962</v>
      </c>
      <c r="C927" s="31" t="s">
        <v>7</v>
      </c>
      <c r="D927" s="43">
        <v>3</v>
      </c>
      <c r="E927" s="26">
        <v>176.02</v>
      </c>
      <c r="F927" s="27">
        <f>D927*E927</f>
        <v>528.06000000000006</v>
      </c>
      <c r="G927" s="245"/>
      <c r="H927" s="246"/>
      <c r="I927" s="54"/>
      <c r="L927" s="6">
        <v>470.16</v>
      </c>
      <c r="M927" s="6">
        <v>1.2452000000000001</v>
      </c>
    </row>
    <row r="928" spans="1:13" s="6" customFormat="1" ht="18.75" x14ac:dyDescent="0.25">
      <c r="A928" s="29"/>
      <c r="B928" s="78"/>
      <c r="C928" s="31"/>
      <c r="D928" s="43"/>
      <c r="E928" s="26"/>
      <c r="F928" s="27"/>
      <c r="G928" s="245"/>
      <c r="H928" s="246"/>
      <c r="I928" s="54"/>
      <c r="M928" s="6">
        <v>1.2452000000000001</v>
      </c>
    </row>
    <row r="929" spans="1:13" s="6" customFormat="1" ht="31.5" x14ac:dyDescent="0.25">
      <c r="A929" s="29" t="s">
        <v>963</v>
      </c>
      <c r="B929" s="79" t="s">
        <v>964</v>
      </c>
      <c r="C929" s="31" t="s">
        <v>7</v>
      </c>
      <c r="D929" s="43">
        <v>3</v>
      </c>
      <c r="E929" s="26">
        <v>201.8</v>
      </c>
      <c r="F929" s="27">
        <f>D929*E929</f>
        <v>605.40000000000009</v>
      </c>
      <c r="G929" s="245"/>
      <c r="H929" s="246"/>
      <c r="I929" s="54"/>
      <c r="L929" s="6">
        <f>477.5+132.8</f>
        <v>610.29999999999995</v>
      </c>
      <c r="M929" s="6">
        <v>1.2452000000000001</v>
      </c>
    </row>
    <row r="930" spans="1:13" s="6" customFormat="1" ht="18.75" x14ac:dyDescent="0.25">
      <c r="A930" s="29"/>
      <c r="B930" s="78"/>
      <c r="C930" s="31"/>
      <c r="D930" s="43"/>
      <c r="E930" s="26"/>
      <c r="F930" s="27"/>
      <c r="G930" s="245"/>
      <c r="H930" s="246"/>
      <c r="I930" s="54"/>
      <c r="M930" s="6">
        <v>1.2452000000000001</v>
      </c>
    </row>
    <row r="931" spans="1:13" s="6" customFormat="1" ht="31.5" x14ac:dyDescent="0.25">
      <c r="A931" s="29" t="s">
        <v>965</v>
      </c>
      <c r="B931" s="79" t="s">
        <v>966</v>
      </c>
      <c r="C931" s="31" t="s">
        <v>7</v>
      </c>
      <c r="D931" s="43">
        <v>4</v>
      </c>
      <c r="E931" s="26">
        <v>172.92</v>
      </c>
      <c r="F931" s="27">
        <f>D931*E931</f>
        <v>691.68</v>
      </c>
      <c r="G931" s="245"/>
      <c r="H931" s="246"/>
      <c r="I931" s="54"/>
      <c r="L931" s="6">
        <v>809.44</v>
      </c>
      <c r="M931" s="6">
        <v>1.2452000000000001</v>
      </c>
    </row>
    <row r="932" spans="1:13" s="6" customFormat="1" ht="18.75" x14ac:dyDescent="0.25">
      <c r="A932" s="29"/>
      <c r="B932" s="78"/>
      <c r="C932" s="31"/>
      <c r="D932" s="43"/>
      <c r="E932" s="26"/>
      <c r="F932" s="27"/>
      <c r="G932" s="245"/>
      <c r="H932" s="246"/>
      <c r="I932" s="54"/>
      <c r="M932" s="6">
        <v>1.2452000000000001</v>
      </c>
    </row>
    <row r="933" spans="1:13" s="6" customFormat="1" ht="31.5" x14ac:dyDescent="0.25">
      <c r="A933" s="29" t="s">
        <v>967</v>
      </c>
      <c r="B933" s="79" t="s">
        <v>968</v>
      </c>
      <c r="C933" s="31" t="s">
        <v>7</v>
      </c>
      <c r="D933" s="43">
        <v>2</v>
      </c>
      <c r="E933" s="26">
        <v>241.26</v>
      </c>
      <c r="F933" s="27">
        <f>D933*E933</f>
        <v>482.52</v>
      </c>
      <c r="G933" s="245"/>
      <c r="H933" s="246"/>
      <c r="I933" s="54"/>
      <c r="L933" s="6">
        <v>567.32000000000005</v>
      </c>
      <c r="M933" s="6">
        <v>1.2452000000000001</v>
      </c>
    </row>
    <row r="934" spans="1:13" s="6" customFormat="1" ht="18.75" hidden="1" x14ac:dyDescent="0.25">
      <c r="A934" s="29"/>
      <c r="B934" s="78"/>
      <c r="C934" s="31"/>
      <c r="D934" s="43"/>
      <c r="E934" s="26"/>
      <c r="F934" s="27"/>
      <c r="G934" s="245"/>
      <c r="H934" s="246"/>
      <c r="I934" s="54"/>
      <c r="M934" s="6">
        <v>1.2452000000000001</v>
      </c>
    </row>
    <row r="935" spans="1:13" s="6" customFormat="1" ht="31.5" hidden="1" x14ac:dyDescent="0.25">
      <c r="A935" s="29" t="s">
        <v>969</v>
      </c>
      <c r="B935" s="79" t="s">
        <v>970</v>
      </c>
      <c r="C935" s="31" t="s">
        <v>7</v>
      </c>
      <c r="D935" s="43">
        <f>((L935/M935)/E935)</f>
        <v>0</v>
      </c>
      <c r="E935" s="26">
        <v>325.3</v>
      </c>
      <c r="F935" s="27">
        <f>D935*E935</f>
        <v>0</v>
      </c>
      <c r="G935" s="245"/>
      <c r="H935" s="246"/>
      <c r="I935" s="54"/>
      <c r="M935" s="6">
        <v>1.2452000000000001</v>
      </c>
    </row>
    <row r="936" spans="1:13" s="6" customFormat="1" ht="18.75" hidden="1" x14ac:dyDescent="0.25">
      <c r="A936" s="29"/>
      <c r="B936" s="78"/>
      <c r="C936" s="31"/>
      <c r="D936" s="43"/>
      <c r="E936" s="26"/>
      <c r="F936" s="27"/>
      <c r="G936" s="245"/>
      <c r="H936" s="246"/>
      <c r="I936" s="36"/>
      <c r="M936" s="6">
        <v>1.2452000000000001</v>
      </c>
    </row>
    <row r="937" spans="1:13" s="6" customFormat="1" ht="31.5" hidden="1" x14ac:dyDescent="0.25">
      <c r="A937" s="29" t="s">
        <v>971</v>
      </c>
      <c r="B937" s="79" t="s">
        <v>972</v>
      </c>
      <c r="C937" s="31" t="s">
        <v>7</v>
      </c>
      <c r="D937" s="43">
        <f>((L937/M937)/E937)</f>
        <v>0</v>
      </c>
      <c r="E937" s="26">
        <v>420.89</v>
      </c>
      <c r="F937" s="27">
        <f>D937*E937</f>
        <v>0</v>
      </c>
      <c r="G937" s="245"/>
      <c r="H937" s="246"/>
      <c r="I937" s="36"/>
      <c r="M937" s="6">
        <v>1.2452000000000001</v>
      </c>
    </row>
    <row r="938" spans="1:13" s="6" customFormat="1" ht="18.75" hidden="1" x14ac:dyDescent="0.25">
      <c r="A938" s="29"/>
      <c r="B938" s="30"/>
      <c r="C938" s="31"/>
      <c r="D938" s="43"/>
      <c r="E938" s="26"/>
      <c r="F938" s="27"/>
      <c r="G938" s="245"/>
      <c r="H938" s="246"/>
      <c r="I938" s="36"/>
      <c r="M938" s="6">
        <v>1.2452000000000001</v>
      </c>
    </row>
    <row r="939" spans="1:13" s="6" customFormat="1" ht="18.75" x14ac:dyDescent="0.25">
      <c r="A939" s="83"/>
      <c r="B939" s="80"/>
      <c r="C939" s="247" t="s">
        <v>60</v>
      </c>
      <c r="D939" s="248"/>
      <c r="E939" s="248"/>
      <c r="F939" s="44">
        <f>SUM(F692:F938)</f>
        <v>323285.55269999994</v>
      </c>
      <c r="G939" s="245"/>
      <c r="H939" s="246"/>
      <c r="I939" s="36"/>
      <c r="M939" s="6">
        <v>1.2452000000000001</v>
      </c>
    </row>
    <row r="940" spans="1:13" s="6" customFormat="1" ht="18.75" x14ac:dyDescent="0.25">
      <c r="A940" s="19">
        <v>110000</v>
      </c>
      <c r="B940" s="20" t="s">
        <v>973</v>
      </c>
      <c r="C940" s="21"/>
      <c r="D940" s="45"/>
      <c r="E940" s="26"/>
      <c r="F940" s="27"/>
      <c r="G940" s="245"/>
      <c r="H940" s="246"/>
      <c r="I940" s="36"/>
      <c r="M940" s="6">
        <v>1.2452000000000001</v>
      </c>
    </row>
    <row r="941" spans="1:13" s="6" customFormat="1" ht="31.5" hidden="1" x14ac:dyDescent="0.25">
      <c r="A941" s="25">
        <v>110100</v>
      </c>
      <c r="B941" s="82" t="s">
        <v>974</v>
      </c>
      <c r="C941" s="31"/>
      <c r="D941" s="43"/>
      <c r="E941" s="26"/>
      <c r="F941" s="27"/>
      <c r="G941" s="245"/>
      <c r="H941" s="246"/>
      <c r="I941" s="36"/>
      <c r="M941" s="6">
        <v>1.2452000000000001</v>
      </c>
    </row>
    <row r="942" spans="1:13" s="6" customFormat="1" ht="207" hidden="1" customHeight="1" x14ac:dyDescent="0.25">
      <c r="A942" s="29"/>
      <c r="B942" s="30" t="s">
        <v>975</v>
      </c>
      <c r="C942" s="31"/>
      <c r="D942" s="43"/>
      <c r="E942" s="26"/>
      <c r="F942" s="27"/>
      <c r="G942" s="245"/>
      <c r="H942" s="246"/>
      <c r="I942" s="36"/>
      <c r="M942" s="6">
        <v>1.2452000000000001</v>
      </c>
    </row>
    <row r="943" spans="1:13" s="6" customFormat="1" ht="18.75" hidden="1" x14ac:dyDescent="0.25">
      <c r="A943" s="29"/>
      <c r="B943" s="42"/>
      <c r="C943" s="31"/>
      <c r="D943" s="43"/>
      <c r="E943" s="26"/>
      <c r="F943" s="27"/>
      <c r="G943" s="245"/>
      <c r="H943" s="246"/>
      <c r="I943" s="36"/>
      <c r="M943" s="6">
        <v>1.2452000000000001</v>
      </c>
    </row>
    <row r="944" spans="1:13" s="6" customFormat="1" ht="18.75" hidden="1" x14ac:dyDescent="0.25">
      <c r="A944" s="29" t="s">
        <v>976</v>
      </c>
      <c r="B944" s="33" t="s">
        <v>977</v>
      </c>
      <c r="C944" s="31" t="s">
        <v>7</v>
      </c>
      <c r="D944" s="43">
        <f>((L944/M944)/E944)</f>
        <v>0</v>
      </c>
      <c r="E944" s="26">
        <v>494.19</v>
      </c>
      <c r="F944" s="27">
        <f>D944*E944</f>
        <v>0</v>
      </c>
      <c r="G944" s="245"/>
      <c r="H944" s="246"/>
      <c r="I944" s="54"/>
      <c r="M944" s="6">
        <v>1.2452000000000001</v>
      </c>
    </row>
    <row r="945" spans="1:13" s="6" customFormat="1" ht="18.75" hidden="1" x14ac:dyDescent="0.25">
      <c r="A945" s="29"/>
      <c r="B945" s="30"/>
      <c r="C945" s="31"/>
      <c r="D945" s="43"/>
      <c r="E945" s="26"/>
      <c r="F945" s="27"/>
      <c r="G945" s="245"/>
      <c r="H945" s="246"/>
      <c r="I945" s="36"/>
      <c r="M945" s="6">
        <v>1.2452000000000001</v>
      </c>
    </row>
    <row r="946" spans="1:13" s="6" customFormat="1" ht="18.75" hidden="1" x14ac:dyDescent="0.25">
      <c r="A946" s="29" t="s">
        <v>978</v>
      </c>
      <c r="B946" s="33" t="s">
        <v>979</v>
      </c>
      <c r="C946" s="31" t="s">
        <v>7</v>
      </c>
      <c r="D946" s="43">
        <f>((L946/M946)/E946)</f>
        <v>0</v>
      </c>
      <c r="E946" s="26">
        <v>500.18</v>
      </c>
      <c r="F946" s="27">
        <f>D946*E946</f>
        <v>0</v>
      </c>
      <c r="G946" s="245"/>
      <c r="H946" s="246"/>
      <c r="I946" s="54"/>
      <c r="M946" s="6">
        <v>1.2452000000000001</v>
      </c>
    </row>
    <row r="947" spans="1:13" s="6" customFormat="1" ht="18.75" hidden="1" x14ac:dyDescent="0.25">
      <c r="A947" s="29"/>
      <c r="B947" s="30"/>
      <c r="C947" s="31"/>
      <c r="D947" s="43"/>
      <c r="E947" s="26"/>
      <c r="F947" s="27"/>
      <c r="G947" s="245"/>
      <c r="H947" s="246"/>
      <c r="I947" s="36"/>
      <c r="M947" s="6">
        <v>1.2452000000000001</v>
      </c>
    </row>
    <row r="948" spans="1:13" s="6" customFormat="1" ht="18.75" hidden="1" x14ac:dyDescent="0.25">
      <c r="A948" s="29" t="s">
        <v>980</v>
      </c>
      <c r="B948" s="33" t="s">
        <v>981</v>
      </c>
      <c r="C948" s="31" t="s">
        <v>7</v>
      </c>
      <c r="D948" s="43">
        <f>((L948/M948)/E948)</f>
        <v>0</v>
      </c>
      <c r="E948" s="26">
        <v>506.16</v>
      </c>
      <c r="F948" s="27">
        <f>D948*E948</f>
        <v>0</v>
      </c>
      <c r="G948" s="245"/>
      <c r="H948" s="246"/>
      <c r="I948" s="54"/>
      <c r="M948" s="6">
        <v>1.2452000000000001</v>
      </c>
    </row>
    <row r="949" spans="1:13" s="6" customFormat="1" ht="18.75" hidden="1" x14ac:dyDescent="0.25">
      <c r="A949" s="29"/>
      <c r="B949" s="30"/>
      <c r="C949" s="31"/>
      <c r="D949" s="43"/>
      <c r="E949" s="26"/>
      <c r="F949" s="27"/>
      <c r="G949" s="245"/>
      <c r="H949" s="246"/>
      <c r="I949" s="36"/>
      <c r="M949" s="6">
        <v>1.2452000000000001</v>
      </c>
    </row>
    <row r="950" spans="1:13" s="6" customFormat="1" ht="18.75" hidden="1" x14ac:dyDescent="0.25">
      <c r="A950" s="29" t="s">
        <v>982</v>
      </c>
      <c r="B950" s="33" t="s">
        <v>983</v>
      </c>
      <c r="C950" s="31" t="s">
        <v>7</v>
      </c>
      <c r="D950" s="43">
        <f>((L950/M950)/E950)</f>
        <v>0</v>
      </c>
      <c r="E950" s="26">
        <v>527.88</v>
      </c>
      <c r="F950" s="27">
        <f>D950*E950</f>
        <v>0</v>
      </c>
      <c r="G950" s="245"/>
      <c r="H950" s="246"/>
      <c r="I950" s="54"/>
      <c r="M950" s="6">
        <v>1.2452000000000001</v>
      </c>
    </row>
    <row r="951" spans="1:13" s="6" customFormat="1" ht="18.75" hidden="1" x14ac:dyDescent="0.25">
      <c r="A951" s="29"/>
      <c r="B951" s="30"/>
      <c r="C951" s="31"/>
      <c r="D951" s="43"/>
      <c r="E951" s="26"/>
      <c r="F951" s="27"/>
      <c r="G951" s="245"/>
      <c r="H951" s="246"/>
      <c r="I951" s="36"/>
      <c r="M951" s="6">
        <v>1.2452000000000001</v>
      </c>
    </row>
    <row r="952" spans="1:13" s="6" customFormat="1" ht="18.75" hidden="1" x14ac:dyDescent="0.25">
      <c r="A952" s="29" t="s">
        <v>984</v>
      </c>
      <c r="B952" s="33" t="s">
        <v>985</v>
      </c>
      <c r="C952" s="31" t="s">
        <v>7</v>
      </c>
      <c r="D952" s="43">
        <f>((L952/M952)/E952)</f>
        <v>0</v>
      </c>
      <c r="E952" s="26">
        <v>1209.47</v>
      </c>
      <c r="F952" s="27">
        <f>D952*E952</f>
        <v>0</v>
      </c>
      <c r="G952" s="245"/>
      <c r="H952" s="246"/>
      <c r="I952" s="54"/>
      <c r="M952" s="6">
        <v>1.2452000000000001</v>
      </c>
    </row>
    <row r="953" spans="1:13" s="6" customFormat="1" ht="18.75" hidden="1" x14ac:dyDescent="0.25">
      <c r="A953" s="29"/>
      <c r="B953" s="30"/>
      <c r="C953" s="31"/>
      <c r="D953" s="43"/>
      <c r="E953" s="26"/>
      <c r="F953" s="27"/>
      <c r="G953" s="245"/>
      <c r="H953" s="246"/>
      <c r="I953" s="36"/>
      <c r="M953" s="6">
        <v>1.2452000000000001</v>
      </c>
    </row>
    <row r="954" spans="1:13" s="6" customFormat="1" ht="18.75" hidden="1" x14ac:dyDescent="0.25">
      <c r="A954" s="29" t="s">
        <v>986</v>
      </c>
      <c r="B954" s="33" t="s">
        <v>987</v>
      </c>
      <c r="C954" s="31" t="s">
        <v>7</v>
      </c>
      <c r="D954" s="43">
        <f>((L954/M954)/E954)</f>
        <v>0</v>
      </c>
      <c r="E954" s="26">
        <v>1282.46</v>
      </c>
      <c r="F954" s="27">
        <f>D954*E954</f>
        <v>0</v>
      </c>
      <c r="G954" s="245"/>
      <c r="H954" s="246"/>
      <c r="I954" s="54"/>
      <c r="M954" s="6">
        <v>1.2452000000000001</v>
      </c>
    </row>
    <row r="955" spans="1:13" s="6" customFormat="1" ht="18.75" hidden="1" x14ac:dyDescent="0.25">
      <c r="A955" s="29"/>
      <c r="B955" s="30"/>
      <c r="C955" s="31"/>
      <c r="D955" s="43"/>
      <c r="E955" s="26"/>
      <c r="F955" s="27"/>
      <c r="G955" s="245"/>
      <c r="H955" s="246"/>
      <c r="I955" s="36"/>
      <c r="M955" s="6">
        <v>1.2452000000000001</v>
      </c>
    </row>
    <row r="956" spans="1:13" s="6" customFormat="1" ht="18.75" hidden="1" x14ac:dyDescent="0.25">
      <c r="A956" s="29" t="s">
        <v>988</v>
      </c>
      <c r="B956" s="33" t="s">
        <v>989</v>
      </c>
      <c r="C956" s="31" t="s">
        <v>7</v>
      </c>
      <c r="D956" s="43">
        <f>((L956/M956)/E956)</f>
        <v>0</v>
      </c>
      <c r="E956" s="26">
        <v>388.96</v>
      </c>
      <c r="F956" s="27">
        <f>D956*E956</f>
        <v>0</v>
      </c>
      <c r="G956" s="245"/>
      <c r="H956" s="246"/>
      <c r="I956" s="54"/>
      <c r="M956" s="6">
        <v>1.2452000000000001</v>
      </c>
    </row>
    <row r="957" spans="1:13" s="6" customFormat="1" ht="18.75" hidden="1" x14ac:dyDescent="0.25">
      <c r="A957" s="29"/>
      <c r="B957" s="30"/>
      <c r="C957" s="31"/>
      <c r="D957" s="43"/>
      <c r="E957" s="26"/>
      <c r="F957" s="27"/>
      <c r="G957" s="245"/>
      <c r="H957" s="246"/>
      <c r="I957" s="36"/>
      <c r="M957" s="6">
        <v>1.2452000000000001</v>
      </c>
    </row>
    <row r="958" spans="1:13" s="6" customFormat="1" ht="18.75" hidden="1" x14ac:dyDescent="0.25">
      <c r="A958" s="29" t="s">
        <v>990</v>
      </c>
      <c r="B958" s="42" t="s">
        <v>991</v>
      </c>
      <c r="C958" s="31"/>
      <c r="D958" s="43"/>
      <c r="E958" s="26"/>
      <c r="F958" s="27"/>
      <c r="G958" s="245"/>
      <c r="H958" s="246"/>
      <c r="I958" s="36"/>
      <c r="M958" s="6">
        <v>1.2452000000000001</v>
      </c>
    </row>
    <row r="959" spans="1:13" s="6" customFormat="1" ht="18.75" hidden="1" x14ac:dyDescent="0.25">
      <c r="A959" s="29" t="s">
        <v>992</v>
      </c>
      <c r="B959" s="33" t="s">
        <v>993</v>
      </c>
      <c r="C959" s="31" t="s">
        <v>7</v>
      </c>
      <c r="D959" s="43">
        <f>((L959/M959)/E959)</f>
        <v>0</v>
      </c>
      <c r="E959" s="26">
        <v>237.87</v>
      </c>
      <c r="F959" s="27">
        <f>D959*E959</f>
        <v>0</v>
      </c>
      <c r="G959" s="245"/>
      <c r="H959" s="246"/>
      <c r="I959" s="54"/>
      <c r="M959" s="6">
        <v>1.2452000000000001</v>
      </c>
    </row>
    <row r="960" spans="1:13" s="6" customFormat="1" ht="83.25" hidden="1" customHeight="1" x14ac:dyDescent="0.25">
      <c r="A960" s="29"/>
      <c r="B960" s="30" t="s">
        <v>994</v>
      </c>
      <c r="C960" s="31"/>
      <c r="D960" s="43"/>
      <c r="E960" s="26"/>
      <c r="F960" s="27"/>
      <c r="G960" s="245"/>
      <c r="H960" s="246"/>
      <c r="I960" s="90"/>
      <c r="M960" s="6">
        <v>1.2452000000000001</v>
      </c>
    </row>
    <row r="961" spans="1:13" s="6" customFormat="1" ht="18.75" hidden="1" x14ac:dyDescent="0.25">
      <c r="A961" s="29"/>
      <c r="B961" s="30"/>
      <c r="C961" s="31"/>
      <c r="D961" s="43"/>
      <c r="E961" s="26"/>
      <c r="F961" s="27"/>
      <c r="G961" s="245"/>
      <c r="H961" s="246"/>
      <c r="I961" s="36"/>
      <c r="M961" s="6">
        <v>1.2452000000000001</v>
      </c>
    </row>
    <row r="962" spans="1:13" s="6" customFormat="1" ht="18.75" hidden="1" x14ac:dyDescent="0.25">
      <c r="A962" s="29" t="s">
        <v>995</v>
      </c>
      <c r="B962" s="42" t="s">
        <v>573</v>
      </c>
      <c r="C962" s="31"/>
      <c r="D962" s="43"/>
      <c r="E962" s="26"/>
      <c r="F962" s="27"/>
      <c r="G962" s="245"/>
      <c r="H962" s="246"/>
      <c r="I962" s="36"/>
      <c r="M962" s="6">
        <v>1.2452000000000001</v>
      </c>
    </row>
    <row r="963" spans="1:13" s="6" customFormat="1" ht="18.75" hidden="1" x14ac:dyDescent="0.25">
      <c r="A963" s="29" t="s">
        <v>996</v>
      </c>
      <c r="B963" s="33" t="s">
        <v>997</v>
      </c>
      <c r="C963" s="31" t="s">
        <v>7</v>
      </c>
      <c r="D963" s="43">
        <f>((L963/M963)/E963)</f>
        <v>0</v>
      </c>
      <c r="E963" s="26">
        <v>113.37</v>
      </c>
      <c r="F963" s="27">
        <f>D963*E963</f>
        <v>0</v>
      </c>
      <c r="G963" s="245"/>
      <c r="H963" s="246"/>
      <c r="I963" s="54"/>
      <c r="M963" s="6">
        <v>1.2452000000000001</v>
      </c>
    </row>
    <row r="964" spans="1:13" s="6" customFormat="1" ht="57" hidden="1" customHeight="1" x14ac:dyDescent="0.25">
      <c r="A964" s="29"/>
      <c r="B964" s="30" t="s">
        <v>998</v>
      </c>
      <c r="C964" s="31"/>
      <c r="D964" s="43"/>
      <c r="E964" s="26"/>
      <c r="F964" s="27"/>
      <c r="G964" s="245"/>
      <c r="H964" s="246"/>
      <c r="I964" s="36"/>
      <c r="M964" s="6">
        <v>1.2452000000000001</v>
      </c>
    </row>
    <row r="965" spans="1:13" s="6" customFormat="1" ht="18.75" hidden="1" x14ac:dyDescent="0.25">
      <c r="A965" s="29"/>
      <c r="B965" s="33"/>
      <c r="C965" s="31"/>
      <c r="D965" s="43"/>
      <c r="E965" s="26"/>
      <c r="F965" s="27"/>
      <c r="G965" s="245"/>
      <c r="H965" s="246"/>
      <c r="I965" s="36"/>
      <c r="M965" s="6">
        <v>1.2452000000000001</v>
      </c>
    </row>
    <row r="966" spans="1:13" s="6" customFormat="1" ht="18.75" hidden="1" x14ac:dyDescent="0.25">
      <c r="A966" s="29" t="s">
        <v>999</v>
      </c>
      <c r="B966" s="33" t="s">
        <v>1000</v>
      </c>
      <c r="C966" s="31" t="s">
        <v>7</v>
      </c>
      <c r="D966" s="43">
        <f>((L966/M966)/E966)</f>
        <v>0</v>
      </c>
      <c r="E966" s="26">
        <v>219.01</v>
      </c>
      <c r="F966" s="27">
        <f>D966*E966</f>
        <v>0</v>
      </c>
      <c r="G966" s="245"/>
      <c r="H966" s="246"/>
      <c r="I966" s="54"/>
      <c r="M966" s="6">
        <v>1.2452000000000001</v>
      </c>
    </row>
    <row r="967" spans="1:13" s="6" customFormat="1" ht="63" hidden="1" x14ac:dyDescent="0.25">
      <c r="A967" s="29"/>
      <c r="B967" s="30" t="s">
        <v>1001</v>
      </c>
      <c r="C967" s="31"/>
      <c r="D967" s="43"/>
      <c r="E967" s="26"/>
      <c r="F967" s="27"/>
      <c r="G967" s="245"/>
      <c r="H967" s="246"/>
      <c r="I967" s="36"/>
      <c r="M967" s="6">
        <v>1.2452000000000001</v>
      </c>
    </row>
    <row r="968" spans="1:13" s="6" customFormat="1" ht="18.75" hidden="1" x14ac:dyDescent="0.25">
      <c r="A968" s="29"/>
      <c r="B968" s="33"/>
      <c r="C968" s="31"/>
      <c r="D968" s="43"/>
      <c r="E968" s="26"/>
      <c r="F968" s="27"/>
      <c r="G968" s="245"/>
      <c r="H968" s="246"/>
      <c r="I968" s="36"/>
      <c r="M968" s="6">
        <v>1.2452000000000001</v>
      </c>
    </row>
    <row r="969" spans="1:13" s="6" customFormat="1" ht="18.75" hidden="1" x14ac:dyDescent="0.25">
      <c r="A969" s="29" t="s">
        <v>1002</v>
      </c>
      <c r="B969" s="42" t="s">
        <v>1003</v>
      </c>
      <c r="C969" s="31"/>
      <c r="D969" s="43"/>
      <c r="E969" s="26"/>
      <c r="F969" s="27"/>
      <c r="G969" s="245"/>
      <c r="H969" s="246"/>
      <c r="I969" s="36"/>
      <c r="M969" s="6">
        <v>1.2452000000000001</v>
      </c>
    </row>
    <row r="970" spans="1:13" s="6" customFormat="1" ht="31.5" hidden="1" x14ac:dyDescent="0.25">
      <c r="A970" s="29" t="s">
        <v>1004</v>
      </c>
      <c r="B970" s="33" t="s">
        <v>1005</v>
      </c>
      <c r="C970" s="31" t="s">
        <v>22</v>
      </c>
      <c r="D970" s="43">
        <f>((L970/M970)/E970)</f>
        <v>0</v>
      </c>
      <c r="E970" s="26">
        <v>21.99</v>
      </c>
      <c r="F970" s="27">
        <f>D970*E970</f>
        <v>0</v>
      </c>
      <c r="G970" s="245"/>
      <c r="H970" s="246"/>
      <c r="I970" s="54"/>
      <c r="M970" s="6">
        <v>1.2452000000000001</v>
      </c>
    </row>
    <row r="971" spans="1:13" s="6" customFormat="1" ht="139.5" hidden="1" customHeight="1" x14ac:dyDescent="0.25">
      <c r="A971" s="29"/>
      <c r="B971" s="30" t="s">
        <v>1006</v>
      </c>
      <c r="C971" s="31"/>
      <c r="D971" s="43"/>
      <c r="E971" s="26"/>
      <c r="F971" s="27"/>
      <c r="G971" s="178"/>
      <c r="H971" s="28"/>
      <c r="I971" s="36"/>
      <c r="M971" s="6">
        <v>1.2452000000000001</v>
      </c>
    </row>
    <row r="972" spans="1:13" s="6" customFormat="1" ht="18.75" hidden="1" x14ac:dyDescent="0.25">
      <c r="A972" s="29"/>
      <c r="B972" s="33"/>
      <c r="C972" s="31"/>
      <c r="D972" s="43"/>
      <c r="E972" s="26"/>
      <c r="F972" s="27"/>
      <c r="G972" s="178"/>
      <c r="H972" s="28"/>
      <c r="I972" s="36"/>
      <c r="M972" s="6">
        <v>1.2452000000000001</v>
      </c>
    </row>
    <row r="973" spans="1:13" s="6" customFormat="1" ht="18.75" hidden="1" x14ac:dyDescent="0.25">
      <c r="A973" s="29" t="s">
        <v>1007</v>
      </c>
      <c r="B973" s="42" t="s">
        <v>1008</v>
      </c>
      <c r="C973" s="31"/>
      <c r="D973" s="43"/>
      <c r="E973" s="26"/>
      <c r="F973" s="27"/>
      <c r="G973" s="178"/>
      <c r="H973" s="28"/>
      <c r="I973" s="36"/>
      <c r="M973" s="6">
        <v>1.2452000000000001</v>
      </c>
    </row>
    <row r="974" spans="1:13" s="6" customFormat="1" ht="236.25" hidden="1" x14ac:dyDescent="0.25">
      <c r="A974" s="29"/>
      <c r="B974" s="30" t="s">
        <v>1009</v>
      </c>
      <c r="C974" s="31"/>
      <c r="D974" s="43"/>
      <c r="E974" s="26"/>
      <c r="F974" s="27"/>
      <c r="G974" s="178"/>
      <c r="H974" s="28"/>
      <c r="I974" s="36"/>
      <c r="M974" s="6">
        <v>1.2452000000000001</v>
      </c>
    </row>
    <row r="975" spans="1:13" s="6" customFormat="1" ht="18.75" hidden="1" x14ac:dyDescent="0.25">
      <c r="A975" s="29"/>
      <c r="B975" s="30"/>
      <c r="C975" s="31"/>
      <c r="D975" s="43"/>
      <c r="E975" s="26"/>
      <c r="F975" s="27"/>
      <c r="G975" s="178"/>
      <c r="H975" s="28"/>
      <c r="I975" s="36"/>
      <c r="M975" s="6">
        <v>1.2452000000000001</v>
      </c>
    </row>
    <row r="976" spans="1:13" s="6" customFormat="1" ht="31.5" x14ac:dyDescent="0.25">
      <c r="A976" s="29" t="s">
        <v>1010</v>
      </c>
      <c r="B976" s="33" t="s">
        <v>1011</v>
      </c>
      <c r="C976" s="31" t="s">
        <v>7</v>
      </c>
      <c r="D976" s="43">
        <v>13</v>
      </c>
      <c r="E976" s="26">
        <v>698.86</v>
      </c>
      <c r="F976" s="27">
        <f>D976*E976</f>
        <v>9085.18</v>
      </c>
      <c r="G976" s="245"/>
      <c r="H976" s="246"/>
      <c r="I976" s="54"/>
      <c r="M976" s="6">
        <v>1.2452000000000001</v>
      </c>
    </row>
    <row r="977" spans="1:13" s="6" customFormat="1" ht="18.75" hidden="1" x14ac:dyDescent="0.25">
      <c r="A977" s="29"/>
      <c r="B977" s="42"/>
      <c r="C977" s="31"/>
      <c r="D977" s="43"/>
      <c r="E977" s="26"/>
      <c r="F977" s="27"/>
      <c r="G977" s="178"/>
      <c r="H977" s="28"/>
      <c r="I977" s="36"/>
      <c r="M977" s="6">
        <v>1.2452000000000001</v>
      </c>
    </row>
    <row r="978" spans="1:13" s="6" customFormat="1" ht="31.5" hidden="1" x14ac:dyDescent="0.25">
      <c r="A978" s="29" t="s">
        <v>1012</v>
      </c>
      <c r="B978" s="33" t="s">
        <v>1013</v>
      </c>
      <c r="C978" s="31" t="s">
        <v>7</v>
      </c>
      <c r="D978" s="43">
        <f>((L978/M978)/E978)</f>
        <v>0</v>
      </c>
      <c r="E978" s="26">
        <v>701.83</v>
      </c>
      <c r="F978" s="27">
        <f>D978*E978</f>
        <v>0</v>
      </c>
      <c r="G978" s="178"/>
      <c r="H978" s="28"/>
      <c r="I978" s="54"/>
      <c r="M978" s="6">
        <v>1.2452000000000001</v>
      </c>
    </row>
    <row r="979" spans="1:13" s="6" customFormat="1" ht="18.75" hidden="1" x14ac:dyDescent="0.25">
      <c r="A979" s="29"/>
      <c r="B979" s="42"/>
      <c r="C979" s="31"/>
      <c r="D979" s="43"/>
      <c r="E979" s="26"/>
      <c r="F979" s="27"/>
      <c r="G979" s="178"/>
      <c r="H979" s="28"/>
      <c r="I979" s="36"/>
      <c r="M979" s="6">
        <v>1.2452000000000001</v>
      </c>
    </row>
    <row r="980" spans="1:13" s="6" customFormat="1" ht="31.5" x14ac:dyDescent="0.25">
      <c r="A980" s="29" t="s">
        <v>1014</v>
      </c>
      <c r="B980" s="33" t="s">
        <v>1015</v>
      </c>
      <c r="C980" s="31" t="s">
        <v>7</v>
      </c>
      <c r="D980" s="43">
        <v>55</v>
      </c>
      <c r="E980" s="26">
        <v>704.81</v>
      </c>
      <c r="F980" s="27">
        <f>D980*E980</f>
        <v>38764.549999999996</v>
      </c>
      <c r="G980" s="245"/>
      <c r="H980" s="246"/>
      <c r="I980" s="54"/>
      <c r="M980" s="6">
        <v>1.2452000000000001</v>
      </c>
    </row>
    <row r="981" spans="1:13" s="6" customFormat="1" ht="18.75" hidden="1" x14ac:dyDescent="0.25">
      <c r="A981" s="29"/>
      <c r="B981" s="42"/>
      <c r="C981" s="31"/>
      <c r="D981" s="43"/>
      <c r="E981" s="26"/>
      <c r="F981" s="27"/>
      <c r="G981" s="178"/>
      <c r="H981" s="28"/>
      <c r="I981" s="36"/>
      <c r="M981" s="6">
        <v>1.2452000000000001</v>
      </c>
    </row>
    <row r="982" spans="1:13" s="6" customFormat="1" ht="31.5" hidden="1" x14ac:dyDescent="0.25">
      <c r="A982" s="29" t="s">
        <v>1016</v>
      </c>
      <c r="B982" s="33" t="s">
        <v>1017</v>
      </c>
      <c r="C982" s="31" t="s">
        <v>7</v>
      </c>
      <c r="D982" s="43">
        <f>((L982/M982)/E982)</f>
        <v>0</v>
      </c>
      <c r="E982" s="26">
        <v>723.53</v>
      </c>
      <c r="F982" s="27">
        <f>D982*E982</f>
        <v>0</v>
      </c>
      <c r="G982" s="178"/>
      <c r="H982" s="28"/>
      <c r="I982" s="54"/>
      <c r="M982" s="6">
        <v>1.2452000000000001</v>
      </c>
    </row>
    <row r="983" spans="1:13" s="6" customFormat="1" ht="18.75" hidden="1" x14ac:dyDescent="0.25">
      <c r="A983" s="29"/>
      <c r="B983" s="30"/>
      <c r="C983" s="31"/>
      <c r="D983" s="43"/>
      <c r="E983" s="26"/>
      <c r="F983" s="27"/>
      <c r="G983" s="178"/>
      <c r="H983" s="28"/>
      <c r="I983" s="36"/>
      <c r="M983" s="6">
        <v>1.2452000000000001</v>
      </c>
    </row>
    <row r="984" spans="1:13" s="6" customFormat="1" ht="31.5" hidden="1" x14ac:dyDescent="0.25">
      <c r="A984" s="29" t="s">
        <v>1018</v>
      </c>
      <c r="B984" s="33" t="s">
        <v>1019</v>
      </c>
      <c r="C984" s="31" t="s">
        <v>7</v>
      </c>
      <c r="D984" s="43">
        <f>((L984/M984)/E984)</f>
        <v>0</v>
      </c>
      <c r="E984" s="26">
        <v>1408.12</v>
      </c>
      <c r="F984" s="27">
        <f>D984*E984</f>
        <v>0</v>
      </c>
      <c r="G984" s="178"/>
      <c r="H984" s="28"/>
      <c r="I984" s="54"/>
      <c r="M984" s="6">
        <v>1.2452000000000001</v>
      </c>
    </row>
    <row r="985" spans="1:13" s="6" customFormat="1" ht="18.75" hidden="1" x14ac:dyDescent="0.25">
      <c r="A985" s="29"/>
      <c r="B985" s="30"/>
      <c r="C985" s="31"/>
      <c r="D985" s="43"/>
      <c r="E985" s="26"/>
      <c r="F985" s="27"/>
      <c r="G985" s="178"/>
      <c r="H985" s="28"/>
      <c r="I985" s="36"/>
      <c r="M985" s="6">
        <v>1.2452000000000001</v>
      </c>
    </row>
    <row r="986" spans="1:13" s="6" customFormat="1" ht="31.5" hidden="1" x14ac:dyDescent="0.25">
      <c r="A986" s="29" t="s">
        <v>1020</v>
      </c>
      <c r="B986" s="33" t="s">
        <v>1021</v>
      </c>
      <c r="C986" s="31" t="s">
        <v>7</v>
      </c>
      <c r="D986" s="43">
        <f>((L986/M986)/E986)</f>
        <v>0</v>
      </c>
      <c r="E986" s="26">
        <v>1478.11</v>
      </c>
      <c r="F986" s="27">
        <f>D986*E986</f>
        <v>0</v>
      </c>
      <c r="G986" s="178"/>
      <c r="H986" s="28"/>
      <c r="I986" s="54"/>
      <c r="M986" s="6">
        <v>1.2452000000000001</v>
      </c>
    </row>
    <row r="987" spans="1:13" s="6" customFormat="1" ht="18.75" hidden="1" x14ac:dyDescent="0.25">
      <c r="A987" s="29"/>
      <c r="B987" s="30"/>
      <c r="C987" s="31"/>
      <c r="D987" s="27"/>
      <c r="E987" s="26"/>
      <c r="F987" s="27"/>
      <c r="G987" s="178"/>
      <c r="H987" s="28"/>
      <c r="I987" s="36"/>
      <c r="M987" s="6">
        <v>1.2452000000000001</v>
      </c>
    </row>
    <row r="988" spans="1:13" s="6" customFormat="1" ht="31.5" hidden="1" x14ac:dyDescent="0.25">
      <c r="A988" s="29" t="s">
        <v>1022</v>
      </c>
      <c r="B988" s="33" t="s">
        <v>1023</v>
      </c>
      <c r="C988" s="31" t="s">
        <v>7</v>
      </c>
      <c r="D988" s="43">
        <f>((L988/M988)/E988)</f>
        <v>0</v>
      </c>
      <c r="E988" s="26">
        <v>5305.31</v>
      </c>
      <c r="F988" s="27">
        <f>D988*E988</f>
        <v>0</v>
      </c>
      <c r="G988" s="178"/>
      <c r="H988" s="28"/>
      <c r="I988" s="54"/>
      <c r="M988" s="6">
        <v>1.2452000000000001</v>
      </c>
    </row>
    <row r="989" spans="1:13" s="6" customFormat="1" ht="18.75" hidden="1" x14ac:dyDescent="0.25">
      <c r="A989" s="29"/>
      <c r="B989" s="30"/>
      <c r="C989" s="31"/>
      <c r="D989" s="27"/>
      <c r="E989" s="26"/>
      <c r="F989" s="27"/>
      <c r="G989" s="178"/>
      <c r="H989" s="28"/>
      <c r="I989" s="36"/>
      <c r="M989" s="6">
        <v>1.2452000000000001</v>
      </c>
    </row>
    <row r="990" spans="1:13" s="6" customFormat="1" ht="18.75" x14ac:dyDescent="0.25">
      <c r="A990" s="29" t="s">
        <v>1024</v>
      </c>
      <c r="B990" s="33" t="s">
        <v>1025</v>
      </c>
      <c r="C990" s="31"/>
      <c r="D990" s="27"/>
      <c r="E990" s="26"/>
      <c r="F990" s="27"/>
      <c r="G990" s="178"/>
      <c r="H990" s="28"/>
      <c r="I990" s="36"/>
      <c r="M990" s="6">
        <v>1.2452000000000001</v>
      </c>
    </row>
    <row r="991" spans="1:13" s="6" customFormat="1" ht="47.25" customHeight="1" x14ac:dyDescent="0.25">
      <c r="A991" s="29" t="s">
        <v>1026</v>
      </c>
      <c r="B991" s="33" t="s">
        <v>1027</v>
      </c>
      <c r="C991" s="31" t="s">
        <v>7</v>
      </c>
      <c r="D991" s="43">
        <v>4</v>
      </c>
      <c r="E991" s="26">
        <v>982.08</v>
      </c>
      <c r="F991" s="27">
        <f>D991*E991</f>
        <v>3928.32</v>
      </c>
      <c r="G991" s="245"/>
      <c r="H991" s="246"/>
      <c r="I991" s="54"/>
      <c r="M991" s="6">
        <v>1.2452000000000001</v>
      </c>
    </row>
    <row r="992" spans="1:13" s="6" customFormat="1" ht="298.5" customHeight="1" x14ac:dyDescent="0.25">
      <c r="A992" s="29"/>
      <c r="B992" s="30" t="s">
        <v>1028</v>
      </c>
      <c r="C992" s="31"/>
      <c r="D992" s="43"/>
      <c r="E992" s="26"/>
      <c r="F992" s="27"/>
      <c r="G992" s="245"/>
      <c r="H992" s="246"/>
      <c r="I992" s="36"/>
      <c r="M992" s="6">
        <v>1.2452000000000001</v>
      </c>
    </row>
    <row r="993" spans="1:13" s="6" customFormat="1" ht="18.75" hidden="1" x14ac:dyDescent="0.25">
      <c r="A993" s="29"/>
      <c r="B993" s="30"/>
      <c r="C993" s="31"/>
      <c r="D993" s="27"/>
      <c r="E993" s="26"/>
      <c r="F993" s="27"/>
      <c r="G993" s="245"/>
      <c r="H993" s="246"/>
      <c r="I993" s="36"/>
      <c r="M993" s="6">
        <v>1.2452000000000001</v>
      </c>
    </row>
    <row r="994" spans="1:13" s="6" customFormat="1" ht="31.5" hidden="1" x14ac:dyDescent="0.25">
      <c r="A994" s="29" t="s">
        <v>1029</v>
      </c>
      <c r="B994" s="79" t="s">
        <v>1030</v>
      </c>
      <c r="C994" s="31" t="s">
        <v>7</v>
      </c>
      <c r="D994" s="43">
        <f>((L994/M994)/E994)</f>
        <v>0</v>
      </c>
      <c r="E994" s="26">
        <v>524.98</v>
      </c>
      <c r="F994" s="27">
        <f>D994*E994</f>
        <v>0</v>
      </c>
      <c r="G994" s="245"/>
      <c r="H994" s="246"/>
      <c r="I994" s="54"/>
      <c r="M994" s="6">
        <v>1.2452000000000001</v>
      </c>
    </row>
    <row r="995" spans="1:13" s="6" customFormat="1" ht="173.25" hidden="1" x14ac:dyDescent="0.25">
      <c r="A995" s="29"/>
      <c r="B995" s="78" t="s">
        <v>1031</v>
      </c>
      <c r="C995" s="31"/>
      <c r="D995" s="43"/>
      <c r="E995" s="26"/>
      <c r="F995" s="27"/>
      <c r="G995" s="245"/>
      <c r="H995" s="246"/>
      <c r="I995" s="36"/>
      <c r="M995" s="6">
        <v>1.2452000000000001</v>
      </c>
    </row>
    <row r="996" spans="1:13" s="6" customFormat="1" ht="18.75" hidden="1" x14ac:dyDescent="0.25">
      <c r="A996" s="29"/>
      <c r="B996" s="30"/>
      <c r="C996" s="31"/>
      <c r="D996" s="43"/>
      <c r="E996" s="26"/>
      <c r="F996" s="27"/>
      <c r="G996" s="245"/>
      <c r="H996" s="246"/>
      <c r="I996" s="36"/>
      <c r="M996" s="6">
        <v>1.2452000000000001</v>
      </c>
    </row>
    <row r="997" spans="1:13" s="6" customFormat="1" ht="18.75" hidden="1" x14ac:dyDescent="0.25">
      <c r="A997" s="29" t="s">
        <v>1032</v>
      </c>
      <c r="B997" s="91" t="s">
        <v>1033</v>
      </c>
      <c r="C997" s="31"/>
      <c r="D997" s="43"/>
      <c r="E997" s="26"/>
      <c r="F997" s="27"/>
      <c r="G997" s="245"/>
      <c r="H997" s="246"/>
      <c r="I997" s="36"/>
      <c r="M997" s="6">
        <v>1.2452000000000001</v>
      </c>
    </row>
    <row r="998" spans="1:13" s="6" customFormat="1" ht="18.75" hidden="1" x14ac:dyDescent="0.25">
      <c r="A998" s="29" t="s">
        <v>1034</v>
      </c>
      <c r="B998" s="92" t="s">
        <v>1035</v>
      </c>
      <c r="C998" s="31" t="s">
        <v>18</v>
      </c>
      <c r="D998" s="43">
        <f>((L998/M998)/E998)</f>
        <v>0</v>
      </c>
      <c r="E998" s="26">
        <v>264.87</v>
      </c>
      <c r="F998" s="27">
        <f>D998*E998</f>
        <v>0</v>
      </c>
      <c r="G998" s="245"/>
      <c r="H998" s="246"/>
      <c r="I998" s="54"/>
      <c r="M998" s="6">
        <v>1.2452000000000001</v>
      </c>
    </row>
    <row r="999" spans="1:13" s="6" customFormat="1" ht="110.25" hidden="1" x14ac:dyDescent="0.25">
      <c r="A999" s="29"/>
      <c r="B999" s="93" t="s">
        <v>1036</v>
      </c>
      <c r="C999" s="31"/>
      <c r="D999" s="43"/>
      <c r="E999" s="26"/>
      <c r="F999" s="27"/>
      <c r="G999" s="245"/>
      <c r="H999" s="246"/>
      <c r="I999" s="36"/>
      <c r="M999" s="6">
        <v>1.2452000000000001</v>
      </c>
    </row>
    <row r="1000" spans="1:13" s="6" customFormat="1" ht="18.75" hidden="1" x14ac:dyDescent="0.25">
      <c r="A1000" s="29"/>
      <c r="B1000" s="42"/>
      <c r="C1000" s="31"/>
      <c r="D1000" s="43"/>
      <c r="E1000" s="26"/>
      <c r="F1000" s="27"/>
      <c r="G1000" s="245"/>
      <c r="H1000" s="246"/>
      <c r="I1000" s="36"/>
      <c r="M1000" s="6">
        <v>1.2452000000000001</v>
      </c>
    </row>
    <row r="1001" spans="1:13" s="6" customFormat="1" ht="18.75" hidden="1" x14ac:dyDescent="0.25">
      <c r="A1001" s="29" t="s">
        <v>1037</v>
      </c>
      <c r="B1001" s="42" t="s">
        <v>1038</v>
      </c>
      <c r="C1001" s="31"/>
      <c r="D1001" s="43"/>
      <c r="E1001" s="26"/>
      <c r="F1001" s="27"/>
      <c r="G1001" s="245"/>
      <c r="H1001" s="246"/>
      <c r="I1001" s="36"/>
      <c r="M1001" s="6">
        <v>1.2452000000000001</v>
      </c>
    </row>
    <row r="1002" spans="1:13" s="6" customFormat="1" ht="18.75" hidden="1" x14ac:dyDescent="0.25">
      <c r="A1002" s="29" t="s">
        <v>1039</v>
      </c>
      <c r="B1002" s="92" t="s">
        <v>1040</v>
      </c>
      <c r="C1002" s="31" t="s">
        <v>18</v>
      </c>
      <c r="D1002" s="43">
        <f>((L1002/M1002)/E1002)</f>
        <v>0</v>
      </c>
      <c r="E1002" s="26">
        <v>1152.5999999999999</v>
      </c>
      <c r="F1002" s="27">
        <f>D1002*E1002</f>
        <v>0</v>
      </c>
      <c r="G1002" s="245"/>
      <c r="H1002" s="246"/>
      <c r="I1002" s="54"/>
      <c r="M1002" s="6">
        <v>1.2452000000000001</v>
      </c>
    </row>
    <row r="1003" spans="1:13" s="6" customFormat="1" ht="78.75" hidden="1" x14ac:dyDescent="0.25">
      <c r="A1003" s="29"/>
      <c r="B1003" s="93" t="s">
        <v>1041</v>
      </c>
      <c r="C1003" s="31"/>
      <c r="D1003" s="43"/>
      <c r="E1003" s="26"/>
      <c r="F1003" s="27"/>
      <c r="G1003" s="245"/>
      <c r="H1003" s="246"/>
      <c r="I1003" s="36"/>
      <c r="M1003" s="6">
        <v>1.2452000000000001</v>
      </c>
    </row>
    <row r="1004" spans="1:13" s="6" customFormat="1" ht="18.75" hidden="1" x14ac:dyDescent="0.25">
      <c r="A1004" s="29"/>
      <c r="B1004" s="30"/>
      <c r="C1004" s="31"/>
      <c r="D1004" s="43"/>
      <c r="E1004" s="26"/>
      <c r="F1004" s="27"/>
      <c r="G1004" s="245"/>
      <c r="H1004" s="246"/>
      <c r="I1004" s="36"/>
      <c r="M1004" s="6">
        <v>1.2452000000000001</v>
      </c>
    </row>
    <row r="1005" spans="1:13" s="6" customFormat="1" ht="42" hidden="1" x14ac:dyDescent="0.25">
      <c r="A1005" s="29"/>
      <c r="B1005" s="94" t="s">
        <v>1042</v>
      </c>
      <c r="C1005" s="31"/>
      <c r="D1005" s="43"/>
      <c r="E1005" s="26"/>
      <c r="F1005" s="27"/>
      <c r="G1005" s="245"/>
      <c r="H1005" s="246"/>
      <c r="I1005" s="36"/>
      <c r="M1005" s="6">
        <v>1.2452000000000001</v>
      </c>
    </row>
    <row r="1006" spans="1:13" s="6" customFormat="1" ht="18" customHeight="1" x14ac:dyDescent="0.25">
      <c r="A1006" s="75"/>
      <c r="B1006" s="67"/>
      <c r="C1006" s="247" t="s">
        <v>60</v>
      </c>
      <c r="D1006" s="248"/>
      <c r="E1006" s="248"/>
      <c r="F1006" s="44">
        <f>SUM(F944:F1005)</f>
        <v>51778.049999999996</v>
      </c>
      <c r="G1006" s="245"/>
      <c r="H1006" s="246"/>
      <c r="I1006" s="36"/>
      <c r="M1006" s="6">
        <v>1.2452000000000001</v>
      </c>
    </row>
    <row r="1007" spans="1:13" s="6" customFormat="1" ht="18.75" x14ac:dyDescent="0.25">
      <c r="A1007" s="19" t="s">
        <v>1043</v>
      </c>
      <c r="B1007" s="20" t="s">
        <v>1044</v>
      </c>
      <c r="C1007" s="81"/>
      <c r="D1007" s="45"/>
      <c r="E1007" s="23"/>
      <c r="F1007" s="27"/>
      <c r="G1007" s="245"/>
      <c r="H1007" s="246"/>
      <c r="I1007" s="36"/>
      <c r="M1007" s="6">
        <v>1.2452000000000001</v>
      </c>
    </row>
    <row r="1008" spans="1:13" s="6" customFormat="1" ht="18.75" hidden="1" x14ac:dyDescent="0.25">
      <c r="A1008" s="25" t="s">
        <v>1045</v>
      </c>
      <c r="B1008" s="82" t="s">
        <v>512</v>
      </c>
      <c r="C1008" s="31"/>
      <c r="D1008" s="43"/>
      <c r="E1008" s="26"/>
      <c r="F1008" s="27"/>
      <c r="G1008" s="245"/>
      <c r="H1008" s="246"/>
      <c r="I1008" s="36"/>
      <c r="M1008" s="6">
        <v>1.2452000000000001</v>
      </c>
    </row>
    <row r="1009" spans="1:13" s="6" customFormat="1" ht="21" hidden="1" x14ac:dyDescent="0.25">
      <c r="A1009" s="29" t="s">
        <v>1046</v>
      </c>
      <c r="B1009" s="33" t="s">
        <v>1047</v>
      </c>
      <c r="C1009" s="31" t="s">
        <v>29</v>
      </c>
      <c r="D1009" s="43">
        <f>((L1009/M1009)/E1009)</f>
        <v>0</v>
      </c>
      <c r="E1009" s="26">
        <v>363.17</v>
      </c>
      <c r="F1009" s="27">
        <f>D1009*E1009</f>
        <v>0</v>
      </c>
      <c r="G1009" s="245"/>
      <c r="H1009" s="246"/>
      <c r="I1009" s="54"/>
      <c r="J1009" s="164"/>
      <c r="K1009" s="165"/>
      <c r="L1009" s="165"/>
      <c r="M1009" s="6">
        <v>1.2452000000000001</v>
      </c>
    </row>
    <row r="1010" spans="1:13" s="6" customFormat="1" ht="141.75" hidden="1" x14ac:dyDescent="0.25">
      <c r="A1010" s="29"/>
      <c r="B1010" s="30" t="s">
        <v>1048</v>
      </c>
      <c r="C1010" s="31"/>
      <c r="D1010" s="43"/>
      <c r="E1010" s="26"/>
      <c r="F1010" s="27"/>
      <c r="G1010" s="245"/>
      <c r="H1010" s="246"/>
      <c r="I1010" s="36"/>
      <c r="M1010" s="6">
        <v>1.2452000000000001</v>
      </c>
    </row>
    <row r="1011" spans="1:13" s="6" customFormat="1" ht="18.75" hidden="1" x14ac:dyDescent="0.25">
      <c r="A1011" s="29"/>
      <c r="B1011" s="30"/>
      <c r="C1011" s="31"/>
      <c r="D1011" s="43"/>
      <c r="E1011" s="26"/>
      <c r="F1011" s="27"/>
      <c r="G1011" s="245"/>
      <c r="H1011" s="246"/>
      <c r="I1011" s="36"/>
      <c r="M1011" s="6">
        <v>1.2452000000000001</v>
      </c>
    </row>
    <row r="1012" spans="1:13" s="6" customFormat="1" ht="21" hidden="1" x14ac:dyDescent="0.25">
      <c r="A1012" s="29" t="s">
        <v>1049</v>
      </c>
      <c r="B1012" s="33" t="s">
        <v>1050</v>
      </c>
      <c r="C1012" s="31" t="s">
        <v>29</v>
      </c>
      <c r="D1012" s="43">
        <f>((L1012/M1012)/E1012)</f>
        <v>0</v>
      </c>
      <c r="E1012" s="26">
        <v>590.27</v>
      </c>
      <c r="F1012" s="27">
        <f>D1012*E1012</f>
        <v>0</v>
      </c>
      <c r="G1012" s="245"/>
      <c r="H1012" s="246"/>
      <c r="I1012" s="54"/>
      <c r="M1012" s="6">
        <v>1.2452000000000001</v>
      </c>
    </row>
    <row r="1013" spans="1:13" s="6" customFormat="1" ht="141.75" hidden="1" x14ac:dyDescent="0.25">
      <c r="A1013" s="29"/>
      <c r="B1013" s="30" t="s">
        <v>1051</v>
      </c>
      <c r="C1013" s="31"/>
      <c r="D1013" s="43"/>
      <c r="E1013" s="26"/>
      <c r="F1013" s="27"/>
      <c r="G1013" s="245"/>
      <c r="H1013" s="246"/>
      <c r="I1013" s="36"/>
      <c r="M1013" s="6">
        <v>1.2452000000000001</v>
      </c>
    </row>
    <row r="1014" spans="1:13" s="6" customFormat="1" ht="18.75" hidden="1" x14ac:dyDescent="0.25">
      <c r="A1014" s="29"/>
      <c r="B1014" s="30"/>
      <c r="C1014" s="31"/>
      <c r="D1014" s="43"/>
      <c r="E1014" s="26"/>
      <c r="F1014" s="27"/>
      <c r="G1014" s="245"/>
      <c r="H1014" s="246"/>
      <c r="I1014" s="54"/>
      <c r="M1014" s="6">
        <v>1.2452000000000001</v>
      </c>
    </row>
    <row r="1015" spans="1:13" s="6" customFormat="1" ht="21" hidden="1" x14ac:dyDescent="0.25">
      <c r="A1015" s="29" t="s">
        <v>1052</v>
      </c>
      <c r="B1015" s="33" t="s">
        <v>1053</v>
      </c>
      <c r="C1015" s="31" t="s">
        <v>29</v>
      </c>
      <c r="D1015" s="43">
        <f>((L1015/M1015)/E1015)</f>
        <v>0</v>
      </c>
      <c r="E1015" s="26">
        <v>530.42999999999995</v>
      </c>
      <c r="F1015" s="27">
        <f>D1015*E1015</f>
        <v>0</v>
      </c>
      <c r="G1015" s="245"/>
      <c r="H1015" s="246"/>
      <c r="I1015" s="54"/>
      <c r="M1015" s="6">
        <v>1.2452000000000001</v>
      </c>
    </row>
    <row r="1016" spans="1:13" s="6" customFormat="1" ht="156" hidden="1" customHeight="1" x14ac:dyDescent="0.25">
      <c r="A1016" s="29"/>
      <c r="B1016" s="30" t="s">
        <v>1054</v>
      </c>
      <c r="C1016" s="31"/>
      <c r="D1016" s="43"/>
      <c r="E1016" s="26"/>
      <c r="F1016" s="27"/>
      <c r="G1016" s="245"/>
      <c r="H1016" s="246"/>
      <c r="I1016" s="36"/>
      <c r="M1016" s="6">
        <v>1.2452000000000001</v>
      </c>
    </row>
    <row r="1017" spans="1:13" s="6" customFormat="1" ht="18.75" hidden="1" x14ac:dyDescent="0.25">
      <c r="A1017" s="29"/>
      <c r="B1017" s="30"/>
      <c r="C1017" s="31"/>
      <c r="D1017" s="43"/>
      <c r="E1017" s="26"/>
      <c r="F1017" s="27"/>
      <c r="G1017" s="245"/>
      <c r="H1017" s="246"/>
      <c r="I1017" s="36"/>
      <c r="M1017" s="6">
        <v>1.2452000000000001</v>
      </c>
    </row>
    <row r="1018" spans="1:13" s="6" customFormat="1" ht="21" x14ac:dyDescent="0.25">
      <c r="A1018" s="29" t="s">
        <v>1055</v>
      </c>
      <c r="B1018" s="33" t="s">
        <v>1056</v>
      </c>
      <c r="C1018" s="31" t="s">
        <v>29</v>
      </c>
      <c r="D1018" s="43">
        <v>559.89</v>
      </c>
      <c r="E1018" s="26">
        <v>338.21</v>
      </c>
      <c r="F1018" s="27">
        <f>D1018*E1018</f>
        <v>189360.39689999999</v>
      </c>
      <c r="G1018" s="245"/>
      <c r="H1018" s="246"/>
      <c r="I1018" s="54"/>
      <c r="L1018" s="6">
        <v>122802.5</v>
      </c>
      <c r="M1018" s="6">
        <v>1.2452000000000001</v>
      </c>
    </row>
    <row r="1019" spans="1:13" s="6" customFormat="1" ht="141.75" customHeight="1" x14ac:dyDescent="0.25">
      <c r="A1019" s="29"/>
      <c r="B1019" s="30" t="s">
        <v>1057</v>
      </c>
      <c r="C1019" s="31"/>
      <c r="D1019" s="43"/>
      <c r="E1019" s="26"/>
      <c r="F1019" s="27"/>
      <c r="G1019" s="245"/>
      <c r="H1019" s="246"/>
      <c r="I1019" s="36"/>
      <c r="M1019" s="6">
        <v>1.2452000000000001</v>
      </c>
    </row>
    <row r="1020" spans="1:13" s="6" customFormat="1" ht="18.75" x14ac:dyDescent="0.25">
      <c r="A1020" s="29"/>
      <c r="B1020" s="30"/>
      <c r="C1020" s="31"/>
      <c r="D1020" s="43"/>
      <c r="E1020" s="26"/>
      <c r="F1020" s="27"/>
      <c r="G1020" s="245"/>
      <c r="H1020" s="246"/>
      <c r="I1020" s="36"/>
      <c r="M1020" s="6">
        <v>1.2452000000000001</v>
      </c>
    </row>
    <row r="1021" spans="1:13" s="6" customFormat="1" ht="18.75" x14ac:dyDescent="0.25">
      <c r="A1021" s="29" t="s">
        <v>1058</v>
      </c>
      <c r="B1021" s="33" t="s">
        <v>1059</v>
      </c>
      <c r="C1021" s="31" t="s">
        <v>18</v>
      </c>
      <c r="D1021" s="43">
        <v>499.99</v>
      </c>
      <c r="E1021" s="26">
        <v>401.08</v>
      </c>
      <c r="F1021" s="27">
        <f>D1021*E1021</f>
        <v>200535.98919999998</v>
      </c>
      <c r="G1021" s="245"/>
      <c r="H1021" s="246"/>
      <c r="I1021" s="54"/>
      <c r="L1021" s="6">
        <f>2293.68+2038.82+4360.82+2245.94+4757.26+21492.6+50460.89+525.02+1470.72+612.53+60640.27+1059.06</f>
        <v>151957.60999999999</v>
      </c>
      <c r="M1021" s="6">
        <v>1.2452000000000001</v>
      </c>
    </row>
    <row r="1022" spans="1:13" s="6" customFormat="1" ht="63" x14ac:dyDescent="0.25">
      <c r="A1022" s="29"/>
      <c r="B1022" s="30" t="s">
        <v>1060</v>
      </c>
      <c r="C1022" s="31"/>
      <c r="D1022" s="43"/>
      <c r="E1022" s="26"/>
      <c r="F1022" s="27"/>
      <c r="G1022" s="245"/>
      <c r="H1022" s="246"/>
      <c r="I1022" s="57"/>
      <c r="M1022" s="6">
        <v>1.2452000000000001</v>
      </c>
    </row>
    <row r="1023" spans="1:13" s="6" customFormat="1" ht="18.75" x14ac:dyDescent="0.25">
      <c r="A1023" s="29"/>
      <c r="B1023" s="30"/>
      <c r="C1023" s="31"/>
      <c r="D1023" s="43"/>
      <c r="E1023" s="26"/>
      <c r="F1023" s="27"/>
      <c r="G1023" s="245"/>
      <c r="H1023" s="246"/>
      <c r="I1023" s="36"/>
      <c r="M1023" s="6">
        <v>1.2452000000000001</v>
      </c>
    </row>
    <row r="1024" spans="1:13" s="6" customFormat="1" ht="38.25" customHeight="1" x14ac:dyDescent="0.25">
      <c r="A1024" s="29" t="s">
        <v>1061</v>
      </c>
      <c r="B1024" s="33" t="s">
        <v>1062</v>
      </c>
      <c r="C1024" s="31" t="s">
        <v>18</v>
      </c>
      <c r="D1024" s="43">
        <v>299.99</v>
      </c>
      <c r="E1024" s="26">
        <v>416.26</v>
      </c>
      <c r="F1024" s="27">
        <f>D1024*E1024</f>
        <v>124873.8374</v>
      </c>
      <c r="G1024" s="245"/>
      <c r="H1024" s="246"/>
      <c r="I1024" s="54"/>
      <c r="L1024" s="6">
        <f>50+103245.24</f>
        <v>103295.24</v>
      </c>
      <c r="M1024" s="6">
        <v>1.2452000000000001</v>
      </c>
    </row>
    <row r="1025" spans="1:13" s="6" customFormat="1" ht="63" x14ac:dyDescent="0.25">
      <c r="A1025" s="29"/>
      <c r="B1025" s="30" t="s">
        <v>1063</v>
      </c>
      <c r="C1025" s="31"/>
      <c r="D1025" s="43"/>
      <c r="E1025" s="26"/>
      <c r="F1025" s="27"/>
      <c r="G1025" s="178"/>
      <c r="H1025" s="28"/>
      <c r="I1025" s="36"/>
      <c r="M1025" s="6">
        <v>1.2452000000000001</v>
      </c>
    </row>
    <row r="1026" spans="1:13" s="6" customFormat="1" ht="18.75" x14ac:dyDescent="0.25">
      <c r="A1026" s="29"/>
      <c r="B1026" s="33"/>
      <c r="C1026" s="31"/>
      <c r="D1026" s="43"/>
      <c r="E1026" s="26"/>
      <c r="F1026" s="27"/>
      <c r="G1026" s="178"/>
      <c r="H1026" s="28"/>
      <c r="I1026" s="36"/>
      <c r="M1026" s="6">
        <v>1.2452000000000001</v>
      </c>
    </row>
    <row r="1027" spans="1:13" s="6" customFormat="1" ht="31.5" x14ac:dyDescent="0.25">
      <c r="A1027" s="29" t="s">
        <v>1064</v>
      </c>
      <c r="B1027" s="33" t="s">
        <v>1065</v>
      </c>
      <c r="C1027" s="31" t="s">
        <v>18</v>
      </c>
      <c r="D1027" s="43">
        <v>99.99</v>
      </c>
      <c r="E1027" s="26">
        <v>416.26</v>
      </c>
      <c r="F1027" s="27">
        <f>D1027*E1027</f>
        <v>41621.837399999997</v>
      </c>
      <c r="G1027" s="245"/>
      <c r="H1027" s="246"/>
      <c r="I1027" s="54"/>
      <c r="M1027" s="6">
        <v>1.2452000000000001</v>
      </c>
    </row>
    <row r="1028" spans="1:13" s="6" customFormat="1" ht="62.25" customHeight="1" x14ac:dyDescent="0.25">
      <c r="A1028" s="29"/>
      <c r="B1028" s="30" t="s">
        <v>1066</v>
      </c>
      <c r="C1028" s="31"/>
      <c r="D1028" s="43"/>
      <c r="E1028" s="26"/>
      <c r="F1028" s="27"/>
      <c r="G1028" s="245"/>
      <c r="H1028" s="246"/>
      <c r="I1028" s="36"/>
      <c r="M1028" s="6">
        <v>1.2452000000000001</v>
      </c>
    </row>
    <row r="1029" spans="1:13" s="6" customFormat="1" ht="18.75" hidden="1" x14ac:dyDescent="0.25">
      <c r="A1029" s="29"/>
      <c r="B1029" s="30"/>
      <c r="C1029" s="31"/>
      <c r="D1029" s="43"/>
      <c r="E1029" s="26"/>
      <c r="F1029" s="27"/>
      <c r="G1029" s="245"/>
      <c r="H1029" s="246"/>
      <c r="I1029" s="36"/>
      <c r="M1029" s="6">
        <v>1.2452000000000001</v>
      </c>
    </row>
    <row r="1030" spans="1:13" s="6" customFormat="1" ht="18.75" hidden="1" x14ac:dyDescent="0.25">
      <c r="A1030" s="29" t="s">
        <v>1067</v>
      </c>
      <c r="B1030" s="42" t="s">
        <v>1068</v>
      </c>
      <c r="C1030" s="31"/>
      <c r="D1030" s="43"/>
      <c r="E1030" s="26"/>
      <c r="F1030" s="27"/>
      <c r="G1030" s="245"/>
      <c r="H1030" s="246"/>
      <c r="I1030" s="36"/>
      <c r="M1030" s="6">
        <v>1.2452000000000001</v>
      </c>
    </row>
    <row r="1031" spans="1:13" s="6" customFormat="1" ht="18.75" hidden="1" x14ac:dyDescent="0.25">
      <c r="A1031" s="29" t="s">
        <v>1069</v>
      </c>
      <c r="B1031" s="33" t="s">
        <v>1070</v>
      </c>
      <c r="C1031" s="31" t="s">
        <v>18</v>
      </c>
      <c r="D1031" s="43">
        <f>((L1031/M1031)/E1031)</f>
        <v>0</v>
      </c>
      <c r="E1031" s="26">
        <v>174.78</v>
      </c>
      <c r="F1031" s="27">
        <f>D1031*E1031</f>
        <v>0</v>
      </c>
      <c r="G1031" s="245"/>
      <c r="H1031" s="246"/>
      <c r="I1031" s="54"/>
      <c r="M1031" s="6">
        <v>1.2452000000000001</v>
      </c>
    </row>
    <row r="1032" spans="1:13" s="6" customFormat="1" ht="63" hidden="1" x14ac:dyDescent="0.25">
      <c r="A1032" s="29"/>
      <c r="B1032" s="30" t="s">
        <v>1071</v>
      </c>
      <c r="C1032" s="31"/>
      <c r="D1032" s="43"/>
      <c r="E1032" s="26"/>
      <c r="F1032" s="27"/>
      <c r="G1032" s="245"/>
      <c r="H1032" s="246"/>
      <c r="I1032" s="36"/>
      <c r="M1032" s="6">
        <v>1.2452000000000001</v>
      </c>
    </row>
    <row r="1033" spans="1:13" s="6" customFormat="1" ht="18.75" hidden="1" x14ac:dyDescent="0.25">
      <c r="A1033" s="29"/>
      <c r="B1033" s="33"/>
      <c r="C1033" s="31"/>
      <c r="D1033" s="43"/>
      <c r="E1033" s="26"/>
      <c r="F1033" s="27"/>
      <c r="G1033" s="245"/>
      <c r="H1033" s="246"/>
      <c r="I1033" s="36"/>
      <c r="M1033" s="6">
        <v>1.2452000000000001</v>
      </c>
    </row>
    <row r="1034" spans="1:13" s="6" customFormat="1" ht="18.75" hidden="1" x14ac:dyDescent="0.25">
      <c r="A1034" s="29" t="s">
        <v>1072</v>
      </c>
      <c r="B1034" s="33" t="s">
        <v>1073</v>
      </c>
      <c r="C1034" s="31" t="s">
        <v>18</v>
      </c>
      <c r="D1034" s="43">
        <f>((L1034/M1034)/E1034)</f>
        <v>0</v>
      </c>
      <c r="E1034" s="26">
        <v>179.93</v>
      </c>
      <c r="F1034" s="27">
        <f>D1034*E1034</f>
        <v>0</v>
      </c>
      <c r="G1034" s="245"/>
      <c r="H1034" s="246"/>
      <c r="I1034" s="54"/>
      <c r="M1034" s="6">
        <v>1.2452000000000001</v>
      </c>
    </row>
    <row r="1035" spans="1:13" s="6" customFormat="1" ht="78.75" hidden="1" x14ac:dyDescent="0.25">
      <c r="A1035" s="29"/>
      <c r="B1035" s="30" t="s">
        <v>1074</v>
      </c>
      <c r="C1035" s="31"/>
      <c r="D1035" s="43"/>
      <c r="E1035" s="26"/>
      <c r="F1035" s="27"/>
      <c r="G1035" s="245"/>
      <c r="H1035" s="246"/>
      <c r="I1035" s="36"/>
      <c r="M1035" s="6">
        <v>1.2452000000000001</v>
      </c>
    </row>
    <row r="1036" spans="1:13" s="6" customFormat="1" ht="18.75" hidden="1" x14ac:dyDescent="0.25">
      <c r="A1036" s="29"/>
      <c r="B1036" s="33"/>
      <c r="C1036" s="31"/>
      <c r="D1036" s="43"/>
      <c r="E1036" s="26"/>
      <c r="F1036" s="27"/>
      <c r="G1036" s="245"/>
      <c r="H1036" s="246"/>
      <c r="I1036" s="36"/>
      <c r="M1036" s="6">
        <v>1.2452000000000001</v>
      </c>
    </row>
    <row r="1037" spans="1:13" s="6" customFormat="1" ht="18.75" hidden="1" x14ac:dyDescent="0.25">
      <c r="A1037" s="29" t="s">
        <v>1075</v>
      </c>
      <c r="B1037" s="33" t="s">
        <v>1076</v>
      </c>
      <c r="C1037" s="31" t="s">
        <v>18</v>
      </c>
      <c r="D1037" s="43">
        <f>((L1037/M1037)/E1037)</f>
        <v>0</v>
      </c>
      <c r="E1037" s="26">
        <v>179.93</v>
      </c>
      <c r="F1037" s="27">
        <f>D1037*E1037</f>
        <v>0</v>
      </c>
      <c r="G1037" s="245"/>
      <c r="H1037" s="246"/>
      <c r="I1037" s="54"/>
      <c r="M1037" s="6">
        <v>1.2452000000000001</v>
      </c>
    </row>
    <row r="1038" spans="1:13" s="6" customFormat="1" ht="63" hidden="1" x14ac:dyDescent="0.25">
      <c r="A1038" s="29"/>
      <c r="B1038" s="30" t="s">
        <v>1077</v>
      </c>
      <c r="C1038" s="31"/>
      <c r="D1038" s="43"/>
      <c r="E1038" s="26"/>
      <c r="F1038" s="27"/>
      <c r="G1038" s="245"/>
      <c r="H1038" s="246"/>
      <c r="I1038" s="36"/>
      <c r="M1038" s="6">
        <v>1.2452000000000001</v>
      </c>
    </row>
    <row r="1039" spans="1:13" s="6" customFormat="1" ht="18.75" hidden="1" x14ac:dyDescent="0.25">
      <c r="A1039" s="29"/>
      <c r="B1039" s="33"/>
      <c r="C1039" s="31"/>
      <c r="D1039" s="43"/>
      <c r="E1039" s="26"/>
      <c r="F1039" s="27"/>
      <c r="G1039" s="245"/>
      <c r="H1039" s="246"/>
      <c r="I1039" s="36"/>
      <c r="M1039" s="6">
        <v>1.2452000000000001</v>
      </c>
    </row>
    <row r="1040" spans="1:13" s="6" customFormat="1" ht="18.75" hidden="1" x14ac:dyDescent="0.25">
      <c r="A1040" s="29" t="s">
        <v>1078</v>
      </c>
      <c r="B1040" s="42" t="s">
        <v>711</v>
      </c>
      <c r="C1040" s="31"/>
      <c r="D1040" s="43"/>
      <c r="E1040" s="26"/>
      <c r="F1040" s="27"/>
      <c r="G1040" s="245"/>
      <c r="H1040" s="246"/>
      <c r="I1040" s="36"/>
      <c r="M1040" s="6">
        <v>1.2452000000000001</v>
      </c>
    </row>
    <row r="1041" spans="1:13" s="6" customFormat="1" ht="21" hidden="1" x14ac:dyDescent="0.25">
      <c r="A1041" s="29" t="s">
        <v>1079</v>
      </c>
      <c r="B1041" s="33" t="s">
        <v>1080</v>
      </c>
      <c r="C1041" s="31" t="s">
        <v>29</v>
      </c>
      <c r="D1041" s="43">
        <f>((L1041/M1041)/E1041)</f>
        <v>0</v>
      </c>
      <c r="E1041" s="26">
        <v>113.4</v>
      </c>
      <c r="F1041" s="27">
        <f>D1041*E1041</f>
        <v>0</v>
      </c>
      <c r="G1041" s="245"/>
      <c r="H1041" s="246"/>
      <c r="I1041" s="54"/>
      <c r="M1041" s="6">
        <v>1.2452000000000001</v>
      </c>
    </row>
    <row r="1042" spans="1:13" s="6" customFormat="1" ht="78.75" hidden="1" x14ac:dyDescent="0.25">
      <c r="A1042" s="29"/>
      <c r="B1042" s="30" t="s">
        <v>1081</v>
      </c>
      <c r="C1042" s="31"/>
      <c r="D1042" s="43"/>
      <c r="E1042" s="26"/>
      <c r="F1042" s="27"/>
      <c r="G1042" s="245"/>
      <c r="H1042" s="246"/>
      <c r="I1042" s="36"/>
      <c r="M1042" s="6">
        <v>1.2452000000000001</v>
      </c>
    </row>
    <row r="1043" spans="1:13" s="6" customFormat="1" ht="18.75" hidden="1" x14ac:dyDescent="0.25">
      <c r="A1043" s="29"/>
      <c r="B1043" s="30"/>
      <c r="C1043" s="31"/>
      <c r="D1043" s="43"/>
      <c r="E1043" s="26"/>
      <c r="F1043" s="27"/>
      <c r="G1043" s="245"/>
      <c r="H1043" s="246"/>
      <c r="I1043" s="36"/>
      <c r="M1043" s="6">
        <v>1.2452000000000001</v>
      </c>
    </row>
    <row r="1044" spans="1:13" s="6" customFormat="1" ht="31.5" hidden="1" x14ac:dyDescent="0.25">
      <c r="A1044" s="29" t="s">
        <v>1082</v>
      </c>
      <c r="B1044" s="33" t="s">
        <v>1083</v>
      </c>
      <c r="C1044" s="31" t="s">
        <v>7</v>
      </c>
      <c r="D1044" s="43">
        <f>((L1044/M1044)/E1044)</f>
        <v>0</v>
      </c>
      <c r="E1044" s="26">
        <v>65.56</v>
      </c>
      <c r="F1044" s="27">
        <f>D1044*E1044</f>
        <v>0</v>
      </c>
      <c r="G1044" s="245"/>
      <c r="H1044" s="246"/>
      <c r="I1044" s="54"/>
      <c r="M1044" s="6">
        <v>1.2452000000000001</v>
      </c>
    </row>
    <row r="1045" spans="1:13" s="6" customFormat="1" ht="81" hidden="1" customHeight="1" x14ac:dyDescent="0.25">
      <c r="A1045" s="29"/>
      <c r="B1045" s="30" t="s">
        <v>1084</v>
      </c>
      <c r="C1045" s="31"/>
      <c r="D1045" s="43"/>
      <c r="E1045" s="26"/>
      <c r="F1045" s="27"/>
      <c r="G1045" s="245"/>
      <c r="H1045" s="246"/>
      <c r="I1045" s="36"/>
      <c r="M1045" s="6">
        <v>1.2452000000000001</v>
      </c>
    </row>
    <row r="1046" spans="1:13" s="6" customFormat="1" ht="18" customHeight="1" x14ac:dyDescent="0.25">
      <c r="A1046" s="75"/>
      <c r="B1046" s="80"/>
      <c r="C1046" s="247" t="s">
        <v>60</v>
      </c>
      <c r="D1046" s="248"/>
      <c r="E1046" s="248"/>
      <c r="F1046" s="44">
        <f>SUM(F1009:F1045)</f>
        <v>556392.06090000004</v>
      </c>
      <c r="G1046" s="245"/>
      <c r="H1046" s="246"/>
      <c r="I1046" s="36"/>
      <c r="M1046" s="6">
        <v>1.2452000000000001</v>
      </c>
    </row>
    <row r="1047" spans="1:13" s="6" customFormat="1" ht="18.75" x14ac:dyDescent="0.25">
      <c r="A1047" s="19">
        <v>130000</v>
      </c>
      <c r="B1047" s="20" t="s">
        <v>1085</v>
      </c>
      <c r="C1047" s="21"/>
      <c r="D1047" s="45"/>
      <c r="E1047" s="23"/>
      <c r="F1047" s="27"/>
      <c r="G1047" s="245"/>
      <c r="H1047" s="246"/>
      <c r="I1047" s="36"/>
      <c r="M1047" s="6">
        <v>1.2452000000000001</v>
      </c>
    </row>
    <row r="1048" spans="1:13" s="6" customFormat="1" ht="18.75" x14ac:dyDescent="0.25">
      <c r="A1048" s="25">
        <v>130100</v>
      </c>
      <c r="B1048" s="82" t="s">
        <v>1086</v>
      </c>
      <c r="C1048" s="31"/>
      <c r="D1048" s="43"/>
      <c r="E1048" s="26"/>
      <c r="F1048" s="27"/>
      <c r="G1048" s="245"/>
      <c r="H1048" s="246"/>
      <c r="I1048" s="36"/>
      <c r="M1048" s="6">
        <v>1.2452000000000001</v>
      </c>
    </row>
    <row r="1049" spans="1:13" s="6" customFormat="1" ht="18.75" hidden="1" x14ac:dyDescent="0.25">
      <c r="A1049" s="29">
        <v>130101</v>
      </c>
      <c r="B1049" s="33" t="s">
        <v>1087</v>
      </c>
      <c r="C1049" s="31" t="s">
        <v>7</v>
      </c>
      <c r="D1049" s="43">
        <f>((L1049/M1049)/E1049)</f>
        <v>0</v>
      </c>
      <c r="E1049" s="26">
        <v>190.38</v>
      </c>
      <c r="F1049" s="27">
        <f>D1049*E1049</f>
        <v>0</v>
      </c>
      <c r="G1049" s="245"/>
      <c r="H1049" s="246"/>
      <c r="I1049" s="54"/>
      <c r="M1049" s="6">
        <v>1.2452000000000001</v>
      </c>
    </row>
    <row r="1050" spans="1:13" s="6" customFormat="1" ht="99.75" hidden="1" customHeight="1" x14ac:dyDescent="0.25">
      <c r="A1050" s="29"/>
      <c r="B1050" s="30" t="s">
        <v>1088</v>
      </c>
      <c r="C1050" s="31"/>
      <c r="D1050" s="43"/>
      <c r="E1050" s="26"/>
      <c r="F1050" s="27"/>
      <c r="G1050" s="245"/>
      <c r="H1050" s="246"/>
      <c r="I1050" s="36"/>
      <c r="M1050" s="6">
        <v>1.2452000000000001</v>
      </c>
    </row>
    <row r="1051" spans="1:13" s="6" customFormat="1" ht="18.75" hidden="1" x14ac:dyDescent="0.25">
      <c r="A1051" s="29"/>
      <c r="B1051" s="30"/>
      <c r="C1051" s="31"/>
      <c r="D1051" s="43"/>
      <c r="E1051" s="26"/>
      <c r="F1051" s="27"/>
      <c r="G1051" s="245"/>
      <c r="H1051" s="246"/>
      <c r="I1051" s="36"/>
      <c r="M1051" s="6">
        <v>1.2452000000000001</v>
      </c>
    </row>
    <row r="1052" spans="1:13" s="6" customFormat="1" ht="18.75" hidden="1" x14ac:dyDescent="0.25">
      <c r="A1052" s="29" t="s">
        <v>1089</v>
      </c>
      <c r="B1052" s="33" t="s">
        <v>1090</v>
      </c>
      <c r="C1052" s="31" t="s">
        <v>7</v>
      </c>
      <c r="D1052" s="43">
        <f>((L1052/M1052)/E1052)</f>
        <v>0</v>
      </c>
      <c r="E1052" s="26">
        <v>241.38</v>
      </c>
      <c r="F1052" s="27">
        <f>D1052*E1052</f>
        <v>0</v>
      </c>
      <c r="G1052" s="245"/>
      <c r="H1052" s="246"/>
      <c r="I1052" s="54"/>
      <c r="M1052" s="6">
        <v>1.2452000000000001</v>
      </c>
    </row>
    <row r="1053" spans="1:13" s="6" customFormat="1" ht="96.75" hidden="1" customHeight="1" x14ac:dyDescent="0.25">
      <c r="A1053" s="29"/>
      <c r="B1053" s="30" t="s">
        <v>1091</v>
      </c>
      <c r="C1053" s="31"/>
      <c r="D1053" s="43"/>
      <c r="E1053" s="26"/>
      <c r="F1053" s="27"/>
      <c r="G1053" s="178"/>
      <c r="H1053" s="28"/>
      <c r="I1053" s="36"/>
      <c r="M1053" s="6">
        <v>1.2452000000000001</v>
      </c>
    </row>
    <row r="1054" spans="1:13" s="6" customFormat="1" ht="18.75" hidden="1" x14ac:dyDescent="0.25">
      <c r="A1054" s="29"/>
      <c r="B1054" s="30"/>
      <c r="C1054" s="31"/>
      <c r="D1054" s="43"/>
      <c r="E1054" s="26"/>
      <c r="F1054" s="27"/>
      <c r="G1054" s="178"/>
      <c r="H1054" s="28"/>
      <c r="I1054" s="36"/>
      <c r="M1054" s="6">
        <v>1.2452000000000001</v>
      </c>
    </row>
    <row r="1055" spans="1:13" s="6" customFormat="1" ht="18.75" x14ac:dyDescent="0.25">
      <c r="A1055" s="29" t="s">
        <v>1092</v>
      </c>
      <c r="B1055" s="33" t="s">
        <v>1093</v>
      </c>
      <c r="C1055" s="31" t="s">
        <v>7</v>
      </c>
      <c r="D1055" s="26">
        <v>52</v>
      </c>
      <c r="E1055" s="26">
        <v>56.58</v>
      </c>
      <c r="F1055" s="27">
        <f>D1055*E1055</f>
        <v>2942.16</v>
      </c>
      <c r="G1055" s="245"/>
      <c r="H1055" s="246"/>
      <c r="I1055" s="54"/>
      <c r="M1055" s="6">
        <v>1.2452000000000001</v>
      </c>
    </row>
    <row r="1056" spans="1:13" s="6" customFormat="1" ht="51.75" customHeight="1" x14ac:dyDescent="0.25">
      <c r="A1056" s="29"/>
      <c r="B1056" s="30" t="s">
        <v>1094</v>
      </c>
      <c r="C1056" s="31"/>
      <c r="D1056" s="26"/>
      <c r="E1056" s="26"/>
      <c r="F1056" s="27"/>
      <c r="G1056" s="245"/>
      <c r="H1056" s="246"/>
      <c r="I1056" s="36"/>
      <c r="M1056" s="6">
        <v>1.2452000000000001</v>
      </c>
    </row>
    <row r="1057" spans="1:13" s="6" customFormat="1" ht="18.75" hidden="1" x14ac:dyDescent="0.25">
      <c r="A1057" s="29"/>
      <c r="B1057" s="30"/>
      <c r="C1057" s="31"/>
      <c r="D1057" s="26"/>
      <c r="E1057" s="26"/>
      <c r="F1057" s="27"/>
      <c r="G1057" s="245"/>
      <c r="H1057" s="246"/>
      <c r="I1057" s="36"/>
      <c r="M1057" s="6">
        <v>1.2452000000000001</v>
      </c>
    </row>
    <row r="1058" spans="1:13" s="6" customFormat="1" ht="18.75" hidden="1" x14ac:dyDescent="0.25">
      <c r="A1058" s="29" t="s">
        <v>1095</v>
      </c>
      <c r="B1058" s="33" t="s">
        <v>1096</v>
      </c>
      <c r="C1058" s="31" t="s">
        <v>7</v>
      </c>
      <c r="D1058" s="43">
        <f>((L1058/M1058)/E1058)</f>
        <v>0</v>
      </c>
      <c r="E1058" s="26">
        <v>136.66</v>
      </c>
      <c r="F1058" s="27">
        <f>D1058*E1058</f>
        <v>0</v>
      </c>
      <c r="G1058" s="245"/>
      <c r="H1058" s="246"/>
      <c r="I1058" s="54"/>
      <c r="M1058" s="6">
        <v>1.2452000000000001</v>
      </c>
    </row>
    <row r="1059" spans="1:13" s="6" customFormat="1" ht="141.75" hidden="1" x14ac:dyDescent="0.25">
      <c r="A1059" s="29"/>
      <c r="B1059" s="30" t="s">
        <v>1097</v>
      </c>
      <c r="C1059" s="31"/>
      <c r="D1059" s="43"/>
      <c r="E1059" s="26"/>
      <c r="F1059" s="27"/>
      <c r="G1059" s="245"/>
      <c r="H1059" s="246"/>
      <c r="I1059" s="36"/>
      <c r="M1059" s="6">
        <v>1.2452000000000001</v>
      </c>
    </row>
    <row r="1060" spans="1:13" s="6" customFormat="1" ht="18.75" x14ac:dyDescent="0.25">
      <c r="A1060" s="29"/>
      <c r="B1060" s="30"/>
      <c r="C1060" s="31"/>
      <c r="D1060" s="43"/>
      <c r="E1060" s="26"/>
      <c r="F1060" s="27"/>
      <c r="G1060" s="245"/>
      <c r="H1060" s="246"/>
      <c r="I1060" s="36"/>
      <c r="M1060" s="6">
        <v>1.2452000000000001</v>
      </c>
    </row>
    <row r="1061" spans="1:13" s="6" customFormat="1" ht="18.75" x14ac:dyDescent="0.25">
      <c r="A1061" s="29" t="s">
        <v>1098</v>
      </c>
      <c r="B1061" s="42" t="s">
        <v>1099</v>
      </c>
      <c r="C1061" s="31"/>
      <c r="D1061" s="43"/>
      <c r="E1061" s="26"/>
      <c r="F1061" s="27"/>
      <c r="G1061" s="245"/>
      <c r="H1061" s="246"/>
      <c r="I1061" s="36"/>
      <c r="M1061" s="6">
        <v>1.2452000000000001</v>
      </c>
    </row>
    <row r="1062" spans="1:13" s="6" customFormat="1" ht="18.75" x14ac:dyDescent="0.25">
      <c r="A1062" s="29" t="s">
        <v>1100</v>
      </c>
      <c r="B1062" s="33" t="s">
        <v>1101</v>
      </c>
      <c r="C1062" s="31" t="s">
        <v>7</v>
      </c>
      <c r="D1062" s="43">
        <v>20</v>
      </c>
      <c r="E1062" s="26">
        <v>226.13</v>
      </c>
      <c r="F1062" s="27">
        <f>D1062*E1062</f>
        <v>4522.6000000000004</v>
      </c>
      <c r="G1062" s="245"/>
      <c r="H1062" s="246"/>
      <c r="I1062" s="54"/>
      <c r="L1062" s="6">
        <f>3793.14+1408.42</f>
        <v>5201.5599999999995</v>
      </c>
      <c r="M1062" s="6">
        <v>1.2452000000000001</v>
      </c>
    </row>
    <row r="1063" spans="1:13" s="6" customFormat="1" ht="94.5" x14ac:dyDescent="0.25">
      <c r="A1063" s="29"/>
      <c r="B1063" s="30" t="s">
        <v>1102</v>
      </c>
      <c r="C1063" s="31"/>
      <c r="D1063" s="43"/>
      <c r="E1063" s="26"/>
      <c r="F1063" s="27"/>
      <c r="G1063" s="178"/>
      <c r="H1063" s="28"/>
      <c r="I1063" s="36"/>
      <c r="M1063" s="6">
        <v>1.2452000000000001</v>
      </c>
    </row>
    <row r="1064" spans="1:13" s="6" customFormat="1" ht="18.75" x14ac:dyDescent="0.25">
      <c r="A1064" s="29"/>
      <c r="B1064" s="33"/>
      <c r="C1064" s="31"/>
      <c r="D1064" s="43"/>
      <c r="E1064" s="26"/>
      <c r="F1064" s="27"/>
      <c r="G1064" s="178"/>
      <c r="H1064" s="28"/>
      <c r="I1064" s="36"/>
      <c r="M1064" s="6">
        <v>1.2452000000000001</v>
      </c>
    </row>
    <row r="1065" spans="1:13" s="6" customFormat="1" ht="46.5" customHeight="1" x14ac:dyDescent="0.25">
      <c r="A1065" s="29" t="s">
        <v>1103</v>
      </c>
      <c r="B1065" s="33" t="s">
        <v>1104</v>
      </c>
      <c r="C1065" s="31" t="s">
        <v>7</v>
      </c>
      <c r="D1065" s="43">
        <v>4</v>
      </c>
      <c r="E1065" s="26">
        <v>239.79</v>
      </c>
      <c r="F1065" s="27">
        <f>D1065*E1065</f>
        <v>959.16</v>
      </c>
      <c r="G1065" s="245"/>
      <c r="H1065" s="246"/>
      <c r="I1065" s="54"/>
      <c r="M1065" s="6">
        <v>1.2452000000000001</v>
      </c>
    </row>
    <row r="1066" spans="1:13" s="6" customFormat="1" ht="94.5" x14ac:dyDescent="0.25">
      <c r="A1066" s="29"/>
      <c r="B1066" s="30" t="s">
        <v>1105</v>
      </c>
      <c r="C1066" s="31"/>
      <c r="D1066" s="43"/>
      <c r="E1066" s="26"/>
      <c r="F1066" s="27"/>
      <c r="G1066" s="245"/>
      <c r="H1066" s="246"/>
      <c r="I1066" s="36"/>
      <c r="M1066" s="6">
        <v>1.2452000000000001</v>
      </c>
    </row>
    <row r="1067" spans="1:13" s="6" customFormat="1" ht="18.75" hidden="1" x14ac:dyDescent="0.25">
      <c r="A1067" s="29"/>
      <c r="B1067" s="30"/>
      <c r="C1067" s="31"/>
      <c r="D1067" s="43"/>
      <c r="E1067" s="26"/>
      <c r="F1067" s="27"/>
      <c r="G1067" s="245"/>
      <c r="H1067" s="246"/>
      <c r="I1067" s="36"/>
      <c r="M1067" s="6">
        <v>1.2452000000000001</v>
      </c>
    </row>
    <row r="1068" spans="1:13" s="6" customFormat="1" ht="60" hidden="1" customHeight="1" x14ac:dyDescent="0.25">
      <c r="A1068" s="29" t="s">
        <v>1106</v>
      </c>
      <c r="B1068" s="33" t="s">
        <v>1107</v>
      </c>
      <c r="C1068" s="31" t="s">
        <v>22</v>
      </c>
      <c r="D1068" s="43">
        <f>((L1068/M1068)/E1068)</f>
        <v>0</v>
      </c>
      <c r="E1068" s="26">
        <v>93.46</v>
      </c>
      <c r="F1068" s="27">
        <f>D1068*E1068</f>
        <v>0</v>
      </c>
      <c r="G1068" s="245"/>
      <c r="H1068" s="246"/>
      <c r="I1068" s="54"/>
      <c r="M1068" s="6">
        <v>1.2452000000000001</v>
      </c>
    </row>
    <row r="1069" spans="1:13" s="6" customFormat="1" ht="189" hidden="1" x14ac:dyDescent="0.25">
      <c r="A1069" s="29"/>
      <c r="B1069" s="30" t="s">
        <v>1108</v>
      </c>
      <c r="C1069" s="31"/>
      <c r="D1069" s="43"/>
      <c r="E1069" s="26"/>
      <c r="F1069" s="27"/>
      <c r="G1069" s="245"/>
      <c r="H1069" s="246"/>
      <c r="I1069" s="36"/>
      <c r="M1069" s="6">
        <v>1.2452000000000001</v>
      </c>
    </row>
    <row r="1070" spans="1:13" s="6" customFormat="1" ht="18.75" hidden="1" x14ac:dyDescent="0.25">
      <c r="A1070" s="29"/>
      <c r="B1070" s="30"/>
      <c r="C1070" s="31"/>
      <c r="D1070" s="43"/>
      <c r="E1070" s="26"/>
      <c r="F1070" s="27"/>
      <c r="G1070" s="245"/>
      <c r="H1070" s="246"/>
      <c r="I1070" s="36"/>
      <c r="M1070" s="6">
        <v>1.2452000000000001</v>
      </c>
    </row>
    <row r="1071" spans="1:13" s="6" customFormat="1" ht="18.75" hidden="1" x14ac:dyDescent="0.25">
      <c r="A1071" s="29" t="s">
        <v>1109</v>
      </c>
      <c r="B1071" s="33" t="s">
        <v>1110</v>
      </c>
      <c r="C1071" s="31" t="s">
        <v>22</v>
      </c>
      <c r="D1071" s="43">
        <f>((L1071/M1071)/E1071)</f>
        <v>0</v>
      </c>
      <c r="E1071" s="26">
        <v>110.01</v>
      </c>
      <c r="F1071" s="27">
        <f>D1071*E1071</f>
        <v>0</v>
      </c>
      <c r="G1071" s="245"/>
      <c r="H1071" s="246"/>
      <c r="I1071" s="54"/>
      <c r="M1071" s="6">
        <v>1.2452000000000001</v>
      </c>
    </row>
    <row r="1072" spans="1:13" s="6" customFormat="1" ht="189" hidden="1" x14ac:dyDescent="0.25">
      <c r="A1072" s="29"/>
      <c r="B1072" s="30" t="s">
        <v>1111</v>
      </c>
      <c r="C1072" s="31"/>
      <c r="D1072" s="43"/>
      <c r="E1072" s="26"/>
      <c r="F1072" s="27"/>
      <c r="G1072" s="245"/>
      <c r="H1072" s="246"/>
      <c r="I1072" s="36"/>
      <c r="M1072" s="6">
        <v>1.2452000000000001</v>
      </c>
    </row>
    <row r="1073" spans="1:13" s="6" customFormat="1" ht="18.75" hidden="1" x14ac:dyDescent="0.25">
      <c r="A1073" s="29"/>
      <c r="B1073" s="30"/>
      <c r="C1073" s="31"/>
      <c r="D1073" s="43"/>
      <c r="E1073" s="26"/>
      <c r="F1073" s="27"/>
      <c r="G1073" s="245"/>
      <c r="H1073" s="246"/>
      <c r="I1073" s="36"/>
      <c r="M1073" s="6">
        <v>1.2452000000000001</v>
      </c>
    </row>
    <row r="1074" spans="1:13" s="6" customFormat="1" ht="18.75" hidden="1" x14ac:dyDescent="0.25">
      <c r="A1074" s="29" t="s">
        <v>1112</v>
      </c>
      <c r="B1074" s="33" t="s">
        <v>1113</v>
      </c>
      <c r="C1074" s="31" t="s">
        <v>22</v>
      </c>
      <c r="D1074" s="43">
        <f>((L1074/M1074)/E1074)</f>
        <v>0</v>
      </c>
      <c r="E1074" s="26">
        <v>83.93</v>
      </c>
      <c r="F1074" s="27">
        <f>D1074*E1074</f>
        <v>0</v>
      </c>
      <c r="G1074" s="245"/>
      <c r="H1074" s="246"/>
      <c r="I1074" s="54"/>
      <c r="M1074" s="6">
        <v>1.2452000000000001</v>
      </c>
    </row>
    <row r="1075" spans="1:13" s="6" customFormat="1" ht="189" hidden="1" x14ac:dyDescent="0.25">
      <c r="A1075" s="29"/>
      <c r="B1075" s="30" t="s">
        <v>1114</v>
      </c>
      <c r="C1075" s="31"/>
      <c r="D1075" s="43"/>
      <c r="E1075" s="26"/>
      <c r="F1075" s="27"/>
      <c r="G1075" s="245"/>
      <c r="H1075" s="246"/>
      <c r="I1075" s="36"/>
      <c r="M1075" s="6">
        <v>1.2452000000000001</v>
      </c>
    </row>
    <row r="1076" spans="1:13" s="6" customFormat="1" ht="18.75" hidden="1" x14ac:dyDescent="0.25">
      <c r="A1076" s="29"/>
      <c r="B1076" s="30"/>
      <c r="C1076" s="31"/>
      <c r="D1076" s="43"/>
      <c r="E1076" s="26"/>
      <c r="F1076" s="27"/>
      <c r="G1076" s="245"/>
      <c r="H1076" s="246"/>
      <c r="I1076" s="36"/>
      <c r="M1076" s="6">
        <v>1.2452000000000001</v>
      </c>
    </row>
    <row r="1077" spans="1:13" s="6" customFormat="1" ht="18.75" hidden="1" x14ac:dyDescent="0.25">
      <c r="A1077" s="29" t="s">
        <v>1115</v>
      </c>
      <c r="B1077" s="33" t="s">
        <v>1116</v>
      </c>
      <c r="C1077" s="31" t="s">
        <v>22</v>
      </c>
      <c r="D1077" s="43">
        <f>((L1077/M1077)/E1077)</f>
        <v>0</v>
      </c>
      <c r="E1077" s="26">
        <v>98.79</v>
      </c>
      <c r="F1077" s="27">
        <f>D1077*E1077</f>
        <v>0</v>
      </c>
      <c r="G1077" s="245"/>
      <c r="H1077" s="246"/>
      <c r="I1077" s="54"/>
      <c r="M1077" s="6">
        <v>1.2452000000000001</v>
      </c>
    </row>
    <row r="1078" spans="1:13" s="6" customFormat="1" ht="189" hidden="1" x14ac:dyDescent="0.25">
      <c r="A1078" s="29"/>
      <c r="B1078" s="30" t="s">
        <v>1114</v>
      </c>
      <c r="C1078" s="31"/>
      <c r="D1078" s="43"/>
      <c r="E1078" s="26"/>
      <c r="F1078" s="27"/>
      <c r="G1078" s="245"/>
      <c r="H1078" s="246"/>
      <c r="I1078" s="36"/>
      <c r="M1078" s="6">
        <v>1.2452000000000001</v>
      </c>
    </row>
    <row r="1079" spans="1:13" s="6" customFormat="1" ht="18.75" hidden="1" x14ac:dyDescent="0.25">
      <c r="A1079" s="29"/>
      <c r="B1079" s="30"/>
      <c r="C1079" s="31"/>
      <c r="D1079" s="43"/>
      <c r="E1079" s="26"/>
      <c r="F1079" s="27"/>
      <c r="G1079" s="245"/>
      <c r="H1079" s="246"/>
      <c r="I1079" s="36"/>
      <c r="M1079" s="6">
        <v>1.2452000000000001</v>
      </c>
    </row>
    <row r="1080" spans="1:13" s="6" customFormat="1" ht="18.75" hidden="1" x14ac:dyDescent="0.25">
      <c r="A1080" s="29" t="s">
        <v>1117</v>
      </c>
      <c r="B1080" s="33" t="s">
        <v>1118</v>
      </c>
      <c r="C1080" s="31" t="s">
        <v>22</v>
      </c>
      <c r="D1080" s="43">
        <f>((L1080/M1080)/E1080)</f>
        <v>0</v>
      </c>
      <c r="E1080" s="26">
        <v>356.25</v>
      </c>
      <c r="F1080" s="27">
        <f>D1080*E1080</f>
        <v>0</v>
      </c>
      <c r="G1080" s="245"/>
      <c r="H1080" s="246"/>
      <c r="I1080" s="54"/>
      <c r="M1080" s="6">
        <v>1.2452000000000001</v>
      </c>
    </row>
    <row r="1081" spans="1:13" s="6" customFormat="1" ht="172.5" hidden="1" customHeight="1" x14ac:dyDescent="0.25">
      <c r="A1081" s="29"/>
      <c r="B1081" s="30" t="s">
        <v>1119</v>
      </c>
      <c r="C1081" s="31"/>
      <c r="D1081" s="43"/>
      <c r="E1081" s="26"/>
      <c r="F1081" s="27"/>
      <c r="G1081" s="245"/>
      <c r="H1081" s="246"/>
      <c r="I1081" s="36"/>
      <c r="M1081" s="6">
        <v>1.2452000000000001</v>
      </c>
    </row>
    <row r="1082" spans="1:13" s="6" customFormat="1" ht="18.75" hidden="1" x14ac:dyDescent="0.25">
      <c r="A1082" s="29"/>
      <c r="B1082" s="30"/>
      <c r="C1082" s="31"/>
      <c r="D1082" s="43"/>
      <c r="E1082" s="26"/>
      <c r="F1082" s="27"/>
      <c r="G1082" s="245"/>
      <c r="H1082" s="246"/>
      <c r="I1082" s="36"/>
      <c r="M1082" s="6">
        <v>1.2452000000000001</v>
      </c>
    </row>
    <row r="1083" spans="1:13" s="6" customFormat="1" ht="31.5" hidden="1" x14ac:dyDescent="0.25">
      <c r="A1083" s="29" t="s">
        <v>1120</v>
      </c>
      <c r="B1083" s="33" t="s">
        <v>1121</v>
      </c>
      <c r="C1083" s="31" t="s">
        <v>22</v>
      </c>
      <c r="D1083" s="43">
        <f>((L1083/M1083)/E1083)</f>
        <v>0</v>
      </c>
      <c r="E1083" s="26">
        <v>432.8</v>
      </c>
      <c r="F1083" s="27">
        <f>D1083*E1083</f>
        <v>0</v>
      </c>
      <c r="G1083" s="245"/>
      <c r="H1083" s="246"/>
      <c r="I1083" s="54"/>
      <c r="M1083" s="6">
        <v>1.2452000000000001</v>
      </c>
    </row>
    <row r="1084" spans="1:13" s="6" customFormat="1" ht="220.5" hidden="1" x14ac:dyDescent="0.25">
      <c r="A1084" s="29"/>
      <c r="B1084" s="30" t="s">
        <v>1122</v>
      </c>
      <c r="C1084" s="31"/>
      <c r="D1084" s="43"/>
      <c r="E1084" s="26"/>
      <c r="F1084" s="27"/>
      <c r="G1084" s="245"/>
      <c r="H1084" s="246"/>
      <c r="I1084" s="36"/>
      <c r="M1084" s="6">
        <v>1.2452000000000001</v>
      </c>
    </row>
    <row r="1085" spans="1:13" s="6" customFormat="1" ht="18.75" hidden="1" x14ac:dyDescent="0.25">
      <c r="A1085" s="29"/>
      <c r="B1085" s="30"/>
      <c r="C1085" s="31"/>
      <c r="D1085" s="43"/>
      <c r="E1085" s="26"/>
      <c r="F1085" s="27"/>
      <c r="G1085" s="245"/>
      <c r="H1085" s="246"/>
      <c r="I1085" s="36"/>
      <c r="M1085" s="6">
        <v>1.2452000000000001</v>
      </c>
    </row>
    <row r="1086" spans="1:13" s="6" customFormat="1" ht="31.5" hidden="1" x14ac:dyDescent="0.25">
      <c r="A1086" s="29" t="s">
        <v>1123</v>
      </c>
      <c r="B1086" s="33" t="s">
        <v>1124</v>
      </c>
      <c r="C1086" s="31" t="s">
        <v>22</v>
      </c>
      <c r="D1086" s="43">
        <f>((L1086/M1086)/E1086)</f>
        <v>0</v>
      </c>
      <c r="E1086" s="26">
        <v>517.79999999999995</v>
      </c>
      <c r="F1086" s="27">
        <f>D1086*E1086</f>
        <v>0</v>
      </c>
      <c r="G1086" s="245"/>
      <c r="H1086" s="246"/>
      <c r="I1086" s="54"/>
      <c r="M1086" s="6">
        <v>1.2452000000000001</v>
      </c>
    </row>
    <row r="1087" spans="1:13" s="6" customFormat="1" ht="221.25" hidden="1" customHeight="1" x14ac:dyDescent="0.25">
      <c r="A1087" s="29"/>
      <c r="B1087" s="30" t="s">
        <v>1125</v>
      </c>
      <c r="C1087" s="31"/>
      <c r="D1087" s="43"/>
      <c r="E1087" s="26"/>
      <c r="F1087" s="27"/>
      <c r="G1087" s="245"/>
      <c r="H1087" s="246"/>
      <c r="I1087" s="36"/>
      <c r="M1087" s="6">
        <v>1.2452000000000001</v>
      </c>
    </row>
    <row r="1088" spans="1:13" s="6" customFormat="1" ht="18" customHeight="1" x14ac:dyDescent="0.25">
      <c r="A1088" s="75"/>
      <c r="B1088" s="80"/>
      <c r="C1088" s="247" t="s">
        <v>60</v>
      </c>
      <c r="D1088" s="248"/>
      <c r="E1088" s="248"/>
      <c r="F1088" s="44">
        <f>SUM(F1049:F1087)</f>
        <v>8423.92</v>
      </c>
      <c r="G1088" s="245"/>
      <c r="H1088" s="246"/>
      <c r="I1088" s="36"/>
      <c r="M1088" s="6">
        <v>1.2452000000000001</v>
      </c>
    </row>
    <row r="1089" spans="1:13" s="6" customFormat="1" ht="18.75" x14ac:dyDescent="0.25">
      <c r="A1089" s="19">
        <v>140000</v>
      </c>
      <c r="B1089" s="20" t="s">
        <v>1126</v>
      </c>
      <c r="C1089" s="21"/>
      <c r="D1089" s="45"/>
      <c r="E1089" s="23"/>
      <c r="F1089" s="27"/>
      <c r="G1089" s="245"/>
      <c r="H1089" s="246"/>
      <c r="I1089" s="36"/>
      <c r="M1089" s="6">
        <v>1.2452000000000001</v>
      </c>
    </row>
    <row r="1090" spans="1:13" s="6" customFormat="1" ht="18.75" x14ac:dyDescent="0.25">
      <c r="A1090" s="25">
        <v>140100</v>
      </c>
      <c r="B1090" s="82" t="s">
        <v>317</v>
      </c>
      <c r="C1090" s="31"/>
      <c r="D1090" s="43"/>
      <c r="E1090" s="26"/>
      <c r="F1090" s="27"/>
      <c r="G1090" s="245"/>
      <c r="H1090" s="246"/>
      <c r="I1090" s="36"/>
      <c r="M1090" s="6">
        <v>1.2452000000000001</v>
      </c>
    </row>
    <row r="1091" spans="1:13" s="6" customFormat="1" ht="31.5" hidden="1" x14ac:dyDescent="0.25">
      <c r="A1091" s="29">
        <v>140101</v>
      </c>
      <c r="B1091" s="79" t="s">
        <v>1127</v>
      </c>
      <c r="C1091" s="31" t="s">
        <v>18</v>
      </c>
      <c r="D1091" s="43"/>
      <c r="E1091" s="26">
        <v>26.65</v>
      </c>
      <c r="F1091" s="27">
        <f>D1091*E1091</f>
        <v>0</v>
      </c>
      <c r="G1091" s="245"/>
      <c r="H1091" s="246"/>
      <c r="I1091" s="54"/>
      <c r="M1091" s="6">
        <v>1.2452000000000001</v>
      </c>
    </row>
    <row r="1092" spans="1:13" s="6" customFormat="1" ht="78.75" hidden="1" customHeight="1" x14ac:dyDescent="0.25">
      <c r="A1092" s="29"/>
      <c r="B1092" s="78" t="s">
        <v>1128</v>
      </c>
      <c r="C1092" s="31"/>
      <c r="D1092" s="43"/>
      <c r="E1092" s="26"/>
      <c r="F1092" s="27"/>
      <c r="G1092" s="245"/>
      <c r="H1092" s="246"/>
      <c r="I1092" s="36"/>
      <c r="M1092" s="6">
        <v>1.2452000000000001</v>
      </c>
    </row>
    <row r="1093" spans="1:13" s="6" customFormat="1" ht="18.75" hidden="1" x14ac:dyDescent="0.25">
      <c r="A1093" s="29"/>
      <c r="B1093" s="30"/>
      <c r="C1093" s="31"/>
      <c r="D1093" s="43"/>
      <c r="E1093" s="26"/>
      <c r="F1093" s="27"/>
      <c r="G1093" s="245"/>
      <c r="H1093" s="246"/>
      <c r="I1093" s="36"/>
      <c r="M1093" s="6">
        <v>1.2452000000000001</v>
      </c>
    </row>
    <row r="1094" spans="1:13" s="6" customFormat="1" ht="18.75" hidden="1" x14ac:dyDescent="0.25">
      <c r="A1094" s="29" t="s">
        <v>1129</v>
      </c>
      <c r="B1094" s="33" t="s">
        <v>1130</v>
      </c>
      <c r="C1094" s="31" t="s">
        <v>18</v>
      </c>
      <c r="D1094" s="43"/>
      <c r="E1094" s="26">
        <v>26.09</v>
      </c>
      <c r="F1094" s="27">
        <f>D1094*E1094</f>
        <v>0</v>
      </c>
      <c r="G1094" s="245"/>
      <c r="H1094" s="246"/>
      <c r="I1094" s="54"/>
      <c r="M1094" s="6">
        <v>1.2452000000000001</v>
      </c>
    </row>
    <row r="1095" spans="1:13" s="6" customFormat="1" ht="81" hidden="1" customHeight="1" x14ac:dyDescent="0.25">
      <c r="A1095" s="29"/>
      <c r="B1095" s="30" t="s">
        <v>1131</v>
      </c>
      <c r="C1095" s="31"/>
      <c r="D1095" s="43"/>
      <c r="E1095" s="26"/>
      <c r="F1095" s="27"/>
      <c r="G1095" s="245"/>
      <c r="H1095" s="246"/>
      <c r="I1095" s="36"/>
      <c r="M1095" s="6">
        <v>1.2452000000000001</v>
      </c>
    </row>
    <row r="1096" spans="1:13" s="6" customFormat="1" ht="18.75" x14ac:dyDescent="0.25">
      <c r="A1096" s="29"/>
      <c r="B1096" s="30"/>
      <c r="C1096" s="31"/>
      <c r="D1096" s="43"/>
      <c r="E1096" s="26"/>
      <c r="F1096" s="27"/>
      <c r="G1096" s="245"/>
      <c r="H1096" s="246"/>
      <c r="I1096" s="36"/>
      <c r="M1096" s="6">
        <v>1.2452000000000001</v>
      </c>
    </row>
    <row r="1097" spans="1:13" s="6" customFormat="1" ht="18.75" x14ac:dyDescent="0.25">
      <c r="A1097" s="29" t="s">
        <v>1132</v>
      </c>
      <c r="B1097" s="33" t="s">
        <v>1133</v>
      </c>
      <c r="C1097" s="31" t="s">
        <v>18</v>
      </c>
      <c r="D1097" s="43">
        <v>7373.44</v>
      </c>
      <c r="E1097" s="26">
        <v>24.53</v>
      </c>
      <c r="F1097" s="27">
        <f>D1097*E1097</f>
        <v>180870.48319999999</v>
      </c>
      <c r="G1097" s="245"/>
      <c r="H1097" s="246"/>
      <c r="I1097" s="54"/>
      <c r="L1097" s="6">
        <f>53326.77+154057.94</f>
        <v>207384.71</v>
      </c>
      <c r="M1097" s="6">
        <v>1.2452000000000001</v>
      </c>
    </row>
    <row r="1098" spans="1:13" s="6" customFormat="1" ht="78.75" x14ac:dyDescent="0.25">
      <c r="A1098" s="29"/>
      <c r="B1098" s="30" t="s">
        <v>1134</v>
      </c>
      <c r="C1098" s="31"/>
      <c r="D1098" s="43"/>
      <c r="E1098" s="26"/>
      <c r="F1098" s="27"/>
      <c r="G1098" s="245"/>
      <c r="H1098" s="246"/>
      <c r="I1098" s="36"/>
      <c r="M1098" s="6">
        <v>1.2452000000000001</v>
      </c>
    </row>
    <row r="1099" spans="1:13" s="6" customFormat="1" ht="18.75" x14ac:dyDescent="0.25">
      <c r="A1099" s="29"/>
      <c r="B1099" s="30"/>
      <c r="C1099" s="31"/>
      <c r="D1099" s="43"/>
      <c r="E1099" s="26"/>
      <c r="F1099" s="27"/>
      <c r="G1099" s="245"/>
      <c r="H1099" s="246"/>
      <c r="I1099" s="36"/>
      <c r="M1099" s="6">
        <v>1.2452000000000001</v>
      </c>
    </row>
    <row r="1100" spans="1:13" s="6" customFormat="1" ht="18.75" x14ac:dyDescent="0.25">
      <c r="A1100" s="29" t="s">
        <v>1135</v>
      </c>
      <c r="B1100" s="33" t="s">
        <v>1136</v>
      </c>
      <c r="C1100" s="31" t="s">
        <v>18</v>
      </c>
      <c r="D1100" s="43">
        <v>3200</v>
      </c>
      <c r="E1100" s="26">
        <v>7.04</v>
      </c>
      <c r="F1100" s="27">
        <f>D1100*E1100</f>
        <v>22528</v>
      </c>
      <c r="G1100" s="245"/>
      <c r="H1100" s="246"/>
      <c r="I1100" s="54"/>
      <c r="L1100" s="6">
        <v>23598.959999999999</v>
      </c>
      <c r="M1100" s="6">
        <v>1.2452000000000001</v>
      </c>
    </row>
    <row r="1101" spans="1:13" s="6" customFormat="1" ht="78.75" x14ac:dyDescent="0.25">
      <c r="A1101" s="29"/>
      <c r="B1101" s="30" t="s">
        <v>1137</v>
      </c>
      <c r="C1101" s="31"/>
      <c r="D1101" s="43"/>
      <c r="E1101" s="26"/>
      <c r="F1101" s="27"/>
      <c r="G1101" s="245"/>
      <c r="H1101" s="246"/>
      <c r="I1101" s="36"/>
      <c r="M1101" s="6">
        <v>1.2452000000000001</v>
      </c>
    </row>
    <row r="1102" spans="1:13" s="6" customFormat="1" ht="18.75" hidden="1" x14ac:dyDescent="0.25">
      <c r="A1102" s="29"/>
      <c r="B1102" s="33"/>
      <c r="C1102" s="31"/>
      <c r="D1102" s="43"/>
      <c r="E1102" s="26"/>
      <c r="F1102" s="27"/>
      <c r="G1102" s="245"/>
      <c r="H1102" s="246"/>
      <c r="I1102" s="36"/>
      <c r="M1102" s="6">
        <v>1.2452000000000001</v>
      </c>
    </row>
    <row r="1103" spans="1:13" s="6" customFormat="1" ht="18.75" hidden="1" x14ac:dyDescent="0.25">
      <c r="A1103" s="29" t="s">
        <v>1138</v>
      </c>
      <c r="B1103" s="33" t="s">
        <v>1139</v>
      </c>
      <c r="C1103" s="31" t="s">
        <v>18</v>
      </c>
      <c r="D1103" s="43">
        <f>((L1103/M1103)/E1103)</f>
        <v>0</v>
      </c>
      <c r="E1103" s="26">
        <v>10.06</v>
      </c>
      <c r="F1103" s="27">
        <f>D1103*E1103</f>
        <v>0</v>
      </c>
      <c r="G1103" s="245"/>
      <c r="H1103" s="246"/>
      <c r="I1103" s="54"/>
      <c r="M1103" s="6">
        <v>1.2452000000000001</v>
      </c>
    </row>
    <row r="1104" spans="1:13" s="6" customFormat="1" ht="78.75" hidden="1" x14ac:dyDescent="0.25">
      <c r="A1104" s="29"/>
      <c r="B1104" s="30" t="s">
        <v>1140</v>
      </c>
      <c r="C1104" s="31"/>
      <c r="D1104" s="43"/>
      <c r="E1104" s="26"/>
      <c r="F1104" s="27"/>
      <c r="G1104" s="245"/>
      <c r="H1104" s="246"/>
      <c r="I1104" s="36"/>
      <c r="M1104" s="6">
        <v>1.2452000000000001</v>
      </c>
    </row>
    <row r="1105" spans="1:13" s="6" customFormat="1" ht="18.75" hidden="1" x14ac:dyDescent="0.25">
      <c r="A1105" s="29"/>
      <c r="B1105" s="33"/>
      <c r="C1105" s="31"/>
      <c r="D1105" s="43"/>
      <c r="E1105" s="26"/>
      <c r="F1105" s="27"/>
      <c r="G1105" s="245"/>
      <c r="H1105" s="246"/>
      <c r="I1105" s="36"/>
      <c r="M1105" s="6">
        <v>1.2452000000000001</v>
      </c>
    </row>
    <row r="1106" spans="1:13" s="6" customFormat="1" ht="31.5" hidden="1" x14ac:dyDescent="0.25">
      <c r="A1106" s="29" t="s">
        <v>1141</v>
      </c>
      <c r="B1106" s="33" t="s">
        <v>1142</v>
      </c>
      <c r="C1106" s="31" t="s">
        <v>18</v>
      </c>
      <c r="D1106" s="43">
        <f>((L1106/M1106)/E1106)</f>
        <v>0</v>
      </c>
      <c r="E1106" s="26">
        <v>10.52</v>
      </c>
      <c r="F1106" s="27">
        <f>D1106*E1106</f>
        <v>0</v>
      </c>
      <c r="G1106" s="245"/>
      <c r="H1106" s="246"/>
      <c r="I1106" s="54"/>
      <c r="M1106" s="6">
        <v>1.2452000000000001</v>
      </c>
    </row>
    <row r="1107" spans="1:13" s="6" customFormat="1" ht="78.75" hidden="1" x14ac:dyDescent="0.25">
      <c r="A1107" s="29"/>
      <c r="B1107" s="30" t="s">
        <v>1143</v>
      </c>
      <c r="C1107" s="31"/>
      <c r="D1107" s="43"/>
      <c r="E1107" s="26"/>
      <c r="F1107" s="27"/>
      <c r="G1107" s="245"/>
      <c r="H1107" s="246"/>
      <c r="I1107" s="36"/>
      <c r="M1107" s="6">
        <v>1.2452000000000001</v>
      </c>
    </row>
    <row r="1108" spans="1:13" s="6" customFormat="1" ht="18.75" hidden="1" x14ac:dyDescent="0.25">
      <c r="A1108" s="29"/>
      <c r="B1108" s="33"/>
      <c r="C1108" s="31"/>
      <c r="D1108" s="43"/>
      <c r="E1108" s="26"/>
      <c r="F1108" s="27"/>
      <c r="G1108" s="245"/>
      <c r="H1108" s="246"/>
      <c r="I1108" s="36"/>
      <c r="M1108" s="6">
        <v>1.2452000000000001</v>
      </c>
    </row>
    <row r="1109" spans="1:13" s="6" customFormat="1" ht="31.5" hidden="1" x14ac:dyDescent="0.25">
      <c r="A1109" s="29" t="s">
        <v>1144</v>
      </c>
      <c r="B1109" s="95" t="s">
        <v>1145</v>
      </c>
      <c r="C1109" s="31" t="s">
        <v>18</v>
      </c>
      <c r="D1109" s="43">
        <f>((L1109/M1109)/E1109)</f>
        <v>0</v>
      </c>
      <c r="E1109" s="26">
        <v>52.15</v>
      </c>
      <c r="F1109" s="27">
        <f>D1109*E1109</f>
        <v>0</v>
      </c>
      <c r="G1109" s="245"/>
      <c r="H1109" s="246"/>
      <c r="I1109" s="54"/>
      <c r="M1109" s="6">
        <v>1.2452000000000001</v>
      </c>
    </row>
    <row r="1110" spans="1:13" s="6" customFormat="1" ht="267.75" hidden="1" customHeight="1" x14ac:dyDescent="0.25">
      <c r="A1110" s="29"/>
      <c r="B1110" s="35" t="s">
        <v>1146</v>
      </c>
      <c r="C1110" s="31"/>
      <c r="D1110" s="43"/>
      <c r="E1110" s="26"/>
      <c r="F1110" s="27"/>
      <c r="G1110" s="245"/>
      <c r="H1110" s="246"/>
      <c r="I1110" s="36"/>
      <c r="M1110" s="6">
        <v>1.2452000000000001</v>
      </c>
    </row>
    <row r="1111" spans="1:13" s="6" customFormat="1" ht="18.75" hidden="1" x14ac:dyDescent="0.25">
      <c r="A1111" s="29"/>
      <c r="B1111" s="96"/>
      <c r="C1111" s="31"/>
      <c r="D1111" s="43"/>
      <c r="E1111" s="26"/>
      <c r="F1111" s="27"/>
      <c r="G1111" s="245"/>
      <c r="H1111" s="246"/>
      <c r="I1111" s="36"/>
      <c r="M1111" s="6">
        <v>1.2452000000000001</v>
      </c>
    </row>
    <row r="1112" spans="1:13" s="6" customFormat="1" ht="18.75" hidden="1" x14ac:dyDescent="0.25">
      <c r="A1112" s="29" t="s">
        <v>1147</v>
      </c>
      <c r="B1112" s="95" t="s">
        <v>1148</v>
      </c>
      <c r="C1112" s="31" t="s">
        <v>18</v>
      </c>
      <c r="D1112" s="43">
        <f>((L1112/M1112)/E1112)</f>
        <v>0</v>
      </c>
      <c r="E1112" s="26">
        <v>6.25</v>
      </c>
      <c r="F1112" s="27">
        <f>D1112*E1112</f>
        <v>0</v>
      </c>
      <c r="G1112" s="245"/>
      <c r="H1112" s="246"/>
      <c r="I1112" s="54"/>
      <c r="M1112" s="6">
        <v>1.2452000000000001</v>
      </c>
    </row>
    <row r="1113" spans="1:13" s="6" customFormat="1" ht="106.5" hidden="1" customHeight="1" x14ac:dyDescent="0.25">
      <c r="A1113" s="29"/>
      <c r="B1113" s="97" t="s">
        <v>1149</v>
      </c>
      <c r="C1113" s="31"/>
      <c r="D1113" s="43"/>
      <c r="E1113" s="26"/>
      <c r="F1113" s="27"/>
      <c r="G1113" s="245"/>
      <c r="H1113" s="246"/>
      <c r="I1113" s="36"/>
      <c r="M1113" s="6">
        <v>1.2452000000000001</v>
      </c>
    </row>
    <row r="1114" spans="1:13" s="6" customFormat="1" ht="18.75" hidden="1" x14ac:dyDescent="0.25">
      <c r="A1114" s="29"/>
      <c r="B1114" s="97"/>
      <c r="C1114" s="31"/>
      <c r="D1114" s="43"/>
      <c r="E1114" s="26"/>
      <c r="F1114" s="27"/>
      <c r="G1114" s="245"/>
      <c r="H1114" s="246"/>
      <c r="I1114" s="36"/>
      <c r="M1114" s="6">
        <v>1.2452000000000001</v>
      </c>
    </row>
    <row r="1115" spans="1:13" s="6" customFormat="1" ht="47.25" x14ac:dyDescent="0.25">
      <c r="A1115" s="38" t="s">
        <v>1150</v>
      </c>
      <c r="B1115" s="98" t="s">
        <v>1151</v>
      </c>
      <c r="C1115" s="71" t="s">
        <v>18</v>
      </c>
      <c r="D1115" s="43">
        <v>1500</v>
      </c>
      <c r="E1115" s="26">
        <v>59.66</v>
      </c>
      <c r="F1115" s="27">
        <f>D1115*E1115</f>
        <v>89490</v>
      </c>
      <c r="G1115" s="245"/>
      <c r="H1115" s="246"/>
      <c r="I1115" s="36"/>
      <c r="L1115" s="6">
        <f>65955.56+943.25</f>
        <v>66898.81</v>
      </c>
      <c r="M1115" s="6">
        <v>1.2452000000000001</v>
      </c>
    </row>
    <row r="1116" spans="1:13" s="6" customFormat="1" ht="267.75" customHeight="1" x14ac:dyDescent="0.25">
      <c r="A1116" s="38"/>
      <c r="B1116" s="99" t="s">
        <v>1152</v>
      </c>
      <c r="C1116" s="71"/>
      <c r="D1116" s="171"/>
      <c r="E1116" s="170"/>
      <c r="F1116" s="194"/>
      <c r="G1116" s="245"/>
      <c r="H1116" s="246"/>
      <c r="I1116" s="36"/>
      <c r="M1116" s="6">
        <v>1.2452000000000001</v>
      </c>
    </row>
    <row r="1117" spans="1:13" s="6" customFormat="1" ht="18.75" hidden="1" x14ac:dyDescent="0.25">
      <c r="A1117" s="29"/>
      <c r="B1117" s="97"/>
      <c r="C1117" s="31"/>
      <c r="D1117" s="43"/>
      <c r="E1117" s="26"/>
      <c r="F1117" s="27"/>
      <c r="G1117" s="245"/>
      <c r="H1117" s="246"/>
      <c r="I1117" s="36"/>
      <c r="M1117" s="6">
        <v>1.2452000000000001</v>
      </c>
    </row>
    <row r="1118" spans="1:13" s="6" customFormat="1" ht="18.75" hidden="1" x14ac:dyDescent="0.25">
      <c r="A1118" s="29" t="s">
        <v>1153</v>
      </c>
      <c r="B1118" s="42" t="s">
        <v>711</v>
      </c>
      <c r="C1118" s="31"/>
      <c r="D1118" s="43"/>
      <c r="E1118" s="26"/>
      <c r="F1118" s="27"/>
      <c r="G1118" s="245"/>
      <c r="H1118" s="246"/>
      <c r="I1118" s="36"/>
      <c r="M1118" s="6">
        <v>1.2452000000000001</v>
      </c>
    </row>
    <row r="1119" spans="1:13" s="6" customFormat="1" ht="18.75" hidden="1" x14ac:dyDescent="0.25">
      <c r="A1119" s="29" t="s">
        <v>1154</v>
      </c>
      <c r="B1119" s="33" t="s">
        <v>1155</v>
      </c>
      <c r="C1119" s="31" t="s">
        <v>22</v>
      </c>
      <c r="D1119" s="43">
        <f>((L1119/M1119)/E1119)</f>
        <v>0</v>
      </c>
      <c r="E1119" s="26">
        <v>23.54</v>
      </c>
      <c r="F1119" s="27">
        <f>D1119*E1119</f>
        <v>0</v>
      </c>
      <c r="G1119" s="245"/>
      <c r="H1119" s="246"/>
      <c r="I1119" s="54"/>
      <c r="M1119" s="6">
        <v>1.2452000000000001</v>
      </c>
    </row>
    <row r="1120" spans="1:13" s="6" customFormat="1" ht="189" hidden="1" x14ac:dyDescent="0.25">
      <c r="A1120" s="29"/>
      <c r="B1120" s="30" t="s">
        <v>1156</v>
      </c>
      <c r="C1120" s="31"/>
      <c r="D1120" s="43"/>
      <c r="E1120" s="26"/>
      <c r="F1120" s="27"/>
      <c r="G1120" s="245"/>
      <c r="H1120" s="246"/>
      <c r="I1120" s="36"/>
      <c r="M1120" s="6">
        <v>1.2452000000000001</v>
      </c>
    </row>
    <row r="1121" spans="1:13" s="6" customFormat="1" ht="18.75" hidden="1" x14ac:dyDescent="0.25">
      <c r="A1121" s="29"/>
      <c r="B1121" s="33"/>
      <c r="C1121" s="31"/>
      <c r="D1121" s="43"/>
      <c r="E1121" s="26"/>
      <c r="F1121" s="27"/>
      <c r="G1121" s="245"/>
      <c r="H1121" s="246"/>
      <c r="I1121" s="36"/>
      <c r="M1121" s="6">
        <v>1.2452000000000001</v>
      </c>
    </row>
    <row r="1122" spans="1:13" s="6" customFormat="1" ht="18.75" hidden="1" x14ac:dyDescent="0.25">
      <c r="A1122" s="29" t="s">
        <v>1157</v>
      </c>
      <c r="B1122" s="33" t="s">
        <v>1158</v>
      </c>
      <c r="C1122" s="31" t="s">
        <v>22</v>
      </c>
      <c r="D1122" s="43">
        <f>((L1122/M1122)/E1122)</f>
        <v>0</v>
      </c>
      <c r="E1122" s="26">
        <v>0.9</v>
      </c>
      <c r="F1122" s="27">
        <f>D1122*E1122</f>
        <v>0</v>
      </c>
      <c r="G1122" s="245"/>
      <c r="H1122" s="246"/>
      <c r="I1122" s="54"/>
      <c r="M1122" s="6">
        <v>1.2452000000000001</v>
      </c>
    </row>
    <row r="1123" spans="1:13" s="6" customFormat="1" ht="63" hidden="1" x14ac:dyDescent="0.25">
      <c r="A1123" s="29"/>
      <c r="B1123" s="30" t="s">
        <v>1159</v>
      </c>
      <c r="C1123" s="31"/>
      <c r="D1123" s="43"/>
      <c r="E1123" s="26"/>
      <c r="F1123" s="27"/>
      <c r="G1123" s="245"/>
      <c r="H1123" s="246"/>
      <c r="I1123" s="36"/>
      <c r="M1123" s="6">
        <v>1.2452000000000001</v>
      </c>
    </row>
    <row r="1124" spans="1:13" s="6" customFormat="1" ht="18" customHeight="1" x14ac:dyDescent="0.25">
      <c r="A1124" s="83"/>
      <c r="B1124" s="67"/>
      <c r="C1124" s="247" t="s">
        <v>60</v>
      </c>
      <c r="D1124" s="248"/>
      <c r="E1124" s="248"/>
      <c r="F1124" s="44">
        <f>SUM(F1091:F1122)</f>
        <v>292888.48320000002</v>
      </c>
      <c r="G1124" s="245"/>
      <c r="H1124" s="246"/>
      <c r="I1124" s="36"/>
      <c r="M1124" s="6">
        <v>1.2452000000000001</v>
      </c>
    </row>
    <row r="1125" spans="1:13" s="6" customFormat="1" ht="18.75" x14ac:dyDescent="0.25">
      <c r="A1125" s="19">
        <v>150000</v>
      </c>
      <c r="B1125" s="20" t="s">
        <v>1160</v>
      </c>
      <c r="C1125" s="21"/>
      <c r="D1125" s="45"/>
      <c r="E1125" s="26"/>
      <c r="F1125" s="27"/>
      <c r="G1125" s="245"/>
      <c r="H1125" s="246"/>
      <c r="I1125" s="36"/>
      <c r="M1125" s="6">
        <v>1.2452000000000001</v>
      </c>
    </row>
    <row r="1126" spans="1:13" s="6" customFormat="1" ht="18.75" hidden="1" x14ac:dyDescent="0.25">
      <c r="A1126" s="25">
        <v>150100</v>
      </c>
      <c r="B1126" s="82" t="s">
        <v>1161</v>
      </c>
      <c r="C1126" s="31"/>
      <c r="D1126" s="43"/>
      <c r="E1126" s="26"/>
      <c r="F1126" s="27"/>
      <c r="G1126" s="245"/>
      <c r="H1126" s="246"/>
      <c r="I1126" s="36"/>
      <c r="M1126" s="6">
        <v>1.2452000000000001</v>
      </c>
    </row>
    <row r="1127" spans="1:13" s="6" customFormat="1" ht="31.5" hidden="1" x14ac:dyDescent="0.25">
      <c r="A1127" s="29">
        <v>150101</v>
      </c>
      <c r="B1127" s="33" t="s">
        <v>1162</v>
      </c>
      <c r="C1127" s="31" t="s">
        <v>29</v>
      </c>
      <c r="D1127" s="43">
        <f t="shared" ref="D1127:D1133" si="0">((L1127/M1127)/E1127)</f>
        <v>0</v>
      </c>
      <c r="E1127" s="26">
        <v>253.3</v>
      </c>
      <c r="F1127" s="27">
        <f>D1127*E1127</f>
        <v>0</v>
      </c>
      <c r="G1127" s="245"/>
      <c r="H1127" s="246"/>
      <c r="I1127" s="54"/>
      <c r="M1127" s="6">
        <v>1.2452000000000001</v>
      </c>
    </row>
    <row r="1128" spans="1:13" s="6" customFormat="1" ht="47.25" hidden="1" x14ac:dyDescent="0.25">
      <c r="A1128" s="29"/>
      <c r="B1128" s="30" t="s">
        <v>1163</v>
      </c>
      <c r="C1128" s="31"/>
      <c r="D1128" s="43"/>
      <c r="E1128" s="26"/>
      <c r="F1128" s="27"/>
      <c r="G1128" s="245"/>
      <c r="H1128" s="246"/>
      <c r="I1128" s="36"/>
      <c r="M1128" s="6">
        <v>1.2452000000000001</v>
      </c>
    </row>
    <row r="1129" spans="1:13" s="6" customFormat="1" ht="18.75" hidden="1" x14ac:dyDescent="0.25">
      <c r="A1129" s="29"/>
      <c r="B1129" s="30"/>
      <c r="C1129" s="31"/>
      <c r="D1129" s="43"/>
      <c r="E1129" s="26"/>
      <c r="F1129" s="27"/>
      <c r="G1129" s="245"/>
      <c r="H1129" s="246"/>
      <c r="I1129" s="36"/>
      <c r="M1129" s="6">
        <v>1.2452000000000001</v>
      </c>
    </row>
    <row r="1130" spans="1:13" s="6" customFormat="1" ht="47.25" hidden="1" x14ac:dyDescent="0.25">
      <c r="A1130" s="29" t="s">
        <v>1164</v>
      </c>
      <c r="B1130" s="33" t="s">
        <v>1165</v>
      </c>
      <c r="C1130" s="31" t="s">
        <v>29</v>
      </c>
      <c r="D1130" s="43">
        <f t="shared" si="0"/>
        <v>0</v>
      </c>
      <c r="E1130" s="26">
        <v>369.99</v>
      </c>
      <c r="F1130" s="27">
        <f>D1130*E1130</f>
        <v>0</v>
      </c>
      <c r="G1130" s="245"/>
      <c r="H1130" s="246"/>
      <c r="I1130" s="54"/>
      <c r="M1130" s="6">
        <v>1.2452000000000001</v>
      </c>
    </row>
    <row r="1131" spans="1:13" s="6" customFormat="1" ht="110.25" hidden="1" customHeight="1" x14ac:dyDescent="0.25">
      <c r="A1131" s="29"/>
      <c r="B1131" s="30" t="s">
        <v>1166</v>
      </c>
      <c r="C1131" s="31"/>
      <c r="D1131" s="43"/>
      <c r="E1131" s="26"/>
      <c r="F1131" s="27"/>
      <c r="G1131" s="245"/>
      <c r="H1131" s="246"/>
      <c r="I1131" s="36"/>
      <c r="M1131" s="6">
        <v>1.2452000000000001</v>
      </c>
    </row>
    <row r="1132" spans="1:13" s="6" customFormat="1" ht="18.75" hidden="1" x14ac:dyDescent="0.25">
      <c r="A1132" s="29"/>
      <c r="B1132" s="30"/>
      <c r="C1132" s="31"/>
      <c r="D1132" s="43"/>
      <c r="E1132" s="26"/>
      <c r="F1132" s="27"/>
      <c r="G1132" s="245"/>
      <c r="H1132" s="246"/>
      <c r="I1132" s="36"/>
      <c r="M1132" s="6">
        <v>1.2452000000000001</v>
      </c>
    </row>
    <row r="1133" spans="1:13" s="6" customFormat="1" ht="31.5" hidden="1" x14ac:dyDescent="0.25">
      <c r="A1133" s="29" t="s">
        <v>1167</v>
      </c>
      <c r="B1133" s="33" t="s">
        <v>1168</v>
      </c>
      <c r="C1133" s="31" t="s">
        <v>29</v>
      </c>
      <c r="D1133" s="43">
        <f t="shared" si="0"/>
        <v>0</v>
      </c>
      <c r="E1133" s="26">
        <v>41.38</v>
      </c>
      <c r="F1133" s="27">
        <f>D1133*E1133</f>
        <v>0</v>
      </c>
      <c r="G1133" s="245"/>
      <c r="H1133" s="246"/>
      <c r="I1133" s="54"/>
      <c r="M1133" s="6">
        <v>1.2452000000000001</v>
      </c>
    </row>
    <row r="1134" spans="1:13" s="6" customFormat="1" ht="78.75" hidden="1" x14ac:dyDescent="0.25">
      <c r="A1134" s="29"/>
      <c r="B1134" s="30" t="s">
        <v>1169</v>
      </c>
      <c r="C1134" s="31"/>
      <c r="D1134" s="43"/>
      <c r="E1134" s="26"/>
      <c r="F1134" s="27"/>
      <c r="G1134" s="245"/>
      <c r="H1134" s="246"/>
      <c r="I1134" s="36"/>
      <c r="M1134" s="6">
        <v>1.2452000000000001</v>
      </c>
    </row>
    <row r="1135" spans="1:13" s="6" customFormat="1" ht="18.75" x14ac:dyDescent="0.25">
      <c r="A1135" s="29"/>
      <c r="B1135" s="30"/>
      <c r="C1135" s="31"/>
      <c r="D1135" s="43"/>
      <c r="E1135" s="26"/>
      <c r="F1135" s="27"/>
      <c r="G1135" s="245"/>
      <c r="H1135" s="246"/>
      <c r="I1135" s="36"/>
      <c r="M1135" s="6">
        <v>1.2452000000000001</v>
      </c>
    </row>
    <row r="1136" spans="1:13" s="6" customFormat="1" ht="47.25" x14ac:dyDescent="0.25">
      <c r="A1136" s="29" t="s">
        <v>1170</v>
      </c>
      <c r="B1136" s="39" t="s">
        <v>1171</v>
      </c>
      <c r="C1136" s="31" t="s">
        <v>29</v>
      </c>
      <c r="D1136" s="43">
        <v>600</v>
      </c>
      <c r="E1136" s="26">
        <v>74.38</v>
      </c>
      <c r="F1136" s="27">
        <f>D1136*E1136</f>
        <v>44628</v>
      </c>
      <c r="G1136" s="245"/>
      <c r="H1136" s="246"/>
      <c r="I1136" s="54"/>
      <c r="L1136" s="6">
        <v>65082.76</v>
      </c>
      <c r="M1136" s="6">
        <v>1.2452000000000001</v>
      </c>
    </row>
    <row r="1137" spans="1:13" s="6" customFormat="1" ht="327.75" customHeight="1" x14ac:dyDescent="0.25">
      <c r="A1137" s="29"/>
      <c r="B1137" s="30" t="s">
        <v>1172</v>
      </c>
      <c r="C1137" s="31"/>
      <c r="D1137" s="43"/>
      <c r="E1137" s="26"/>
      <c r="F1137" s="27"/>
      <c r="G1137" s="245"/>
      <c r="H1137" s="246"/>
      <c r="I1137" s="36"/>
      <c r="M1137" s="6">
        <v>1.2452000000000001</v>
      </c>
    </row>
    <row r="1138" spans="1:13" s="6" customFormat="1" ht="18.75" hidden="1" x14ac:dyDescent="0.25">
      <c r="A1138" s="29"/>
      <c r="B1138" s="30"/>
      <c r="C1138" s="31"/>
      <c r="D1138" s="43"/>
      <c r="E1138" s="26"/>
      <c r="F1138" s="27"/>
      <c r="G1138" s="245"/>
      <c r="H1138" s="246"/>
      <c r="I1138" s="36"/>
      <c r="M1138" s="6">
        <v>1.2452000000000001</v>
      </c>
    </row>
    <row r="1139" spans="1:13" s="6" customFormat="1" ht="21" hidden="1" x14ac:dyDescent="0.25">
      <c r="A1139" s="29" t="s">
        <v>1173</v>
      </c>
      <c r="B1139" s="33" t="s">
        <v>1174</v>
      </c>
      <c r="C1139" s="31" t="s">
        <v>29</v>
      </c>
      <c r="D1139" s="43">
        <f>((L1139/M1139)/E1139)</f>
        <v>0</v>
      </c>
      <c r="E1139" s="26">
        <v>59.06</v>
      </c>
      <c r="F1139" s="27">
        <f>D1139*E1139</f>
        <v>0</v>
      </c>
      <c r="G1139" s="245"/>
      <c r="H1139" s="246"/>
      <c r="I1139" s="54"/>
      <c r="M1139" s="6">
        <v>1.2452000000000001</v>
      </c>
    </row>
    <row r="1140" spans="1:13" s="6" customFormat="1" ht="126" hidden="1" x14ac:dyDescent="0.25">
      <c r="A1140" s="29"/>
      <c r="B1140" s="30" t="s">
        <v>1175</v>
      </c>
      <c r="C1140" s="31"/>
      <c r="D1140" s="43"/>
      <c r="E1140" s="26"/>
      <c r="F1140" s="27"/>
      <c r="G1140" s="245"/>
      <c r="H1140" s="246"/>
      <c r="I1140" s="36"/>
      <c r="M1140" s="6">
        <v>1.2452000000000001</v>
      </c>
    </row>
    <row r="1141" spans="1:13" s="6" customFormat="1" ht="18.75" hidden="1" x14ac:dyDescent="0.25">
      <c r="A1141" s="29"/>
      <c r="B1141" s="30"/>
      <c r="C1141" s="31"/>
      <c r="D1141" s="43"/>
      <c r="E1141" s="26"/>
      <c r="F1141" s="27"/>
      <c r="G1141" s="245"/>
      <c r="H1141" s="246"/>
      <c r="I1141" s="36"/>
      <c r="M1141" s="6">
        <v>1.2452000000000001</v>
      </c>
    </row>
    <row r="1142" spans="1:13" s="6" customFormat="1" ht="31.5" hidden="1" x14ac:dyDescent="0.25">
      <c r="A1142" s="29" t="s">
        <v>1176</v>
      </c>
      <c r="B1142" s="79" t="s">
        <v>1177</v>
      </c>
      <c r="C1142" s="31" t="s">
        <v>29</v>
      </c>
      <c r="D1142" s="43">
        <f>((L1142/M1142)/E1142)</f>
        <v>0</v>
      </c>
      <c r="E1142" s="26">
        <v>63.72</v>
      </c>
      <c r="F1142" s="27">
        <f>D1142*E1142</f>
        <v>0</v>
      </c>
      <c r="G1142" s="245"/>
      <c r="H1142" s="246"/>
      <c r="I1142" s="54"/>
      <c r="M1142" s="6">
        <v>1.2452000000000001</v>
      </c>
    </row>
    <row r="1143" spans="1:13" s="6" customFormat="1" ht="78.75" hidden="1" x14ac:dyDescent="0.25">
      <c r="A1143" s="29"/>
      <c r="B1143" s="78" t="s">
        <v>1178</v>
      </c>
      <c r="C1143" s="31"/>
      <c r="D1143" s="43"/>
      <c r="E1143" s="26"/>
      <c r="F1143" s="27"/>
      <c r="G1143" s="245"/>
      <c r="H1143" s="246"/>
      <c r="I1143" s="36"/>
      <c r="M1143" s="6">
        <v>1.2452000000000001</v>
      </c>
    </row>
    <row r="1144" spans="1:13" s="6" customFormat="1" ht="18.75" x14ac:dyDescent="0.25">
      <c r="A1144" s="29"/>
      <c r="B1144" s="30"/>
      <c r="C1144" s="31"/>
      <c r="D1144" s="43"/>
      <c r="E1144" s="26"/>
      <c r="F1144" s="27"/>
      <c r="G1144" s="245"/>
      <c r="H1144" s="246"/>
      <c r="I1144" s="36"/>
      <c r="M1144" s="6">
        <v>1.2452000000000001</v>
      </c>
    </row>
    <row r="1145" spans="1:13" s="6" customFormat="1" ht="21" x14ac:dyDescent="0.25">
      <c r="A1145" s="29" t="s">
        <v>1179</v>
      </c>
      <c r="B1145" s="33" t="s">
        <v>1180</v>
      </c>
      <c r="C1145" s="31" t="s">
        <v>29</v>
      </c>
      <c r="D1145" s="43">
        <v>900</v>
      </c>
      <c r="E1145" s="26">
        <v>78.069999999999993</v>
      </c>
      <c r="F1145" s="27">
        <f>D1145*E1145</f>
        <v>70263</v>
      </c>
      <c r="G1145" s="245"/>
      <c r="H1145" s="246"/>
      <c r="I1145" s="54"/>
      <c r="L1145" s="6">
        <v>94351.33</v>
      </c>
      <c r="M1145" s="6">
        <v>1.2452000000000001</v>
      </c>
    </row>
    <row r="1146" spans="1:13" s="6" customFormat="1" ht="78.75" customHeight="1" x14ac:dyDescent="0.25">
      <c r="A1146" s="29"/>
      <c r="B1146" s="30" t="s">
        <v>1181</v>
      </c>
      <c r="C1146" s="31"/>
      <c r="D1146" s="43"/>
      <c r="E1146" s="26"/>
      <c r="F1146" s="27"/>
      <c r="G1146" s="245"/>
      <c r="H1146" s="246"/>
      <c r="I1146" s="36"/>
      <c r="M1146" s="6">
        <v>1.2452000000000001</v>
      </c>
    </row>
    <row r="1147" spans="1:13" s="6" customFormat="1" ht="18.75" hidden="1" x14ac:dyDescent="0.25">
      <c r="A1147" s="29"/>
      <c r="B1147" s="30"/>
      <c r="C1147" s="31"/>
      <c r="D1147" s="43"/>
      <c r="E1147" s="26"/>
      <c r="F1147" s="27"/>
      <c r="G1147" s="245"/>
      <c r="H1147" s="246"/>
      <c r="I1147" s="36"/>
      <c r="M1147" s="6">
        <v>1.2452000000000001</v>
      </c>
    </row>
    <row r="1148" spans="1:13" s="6" customFormat="1" ht="18.75" hidden="1" x14ac:dyDescent="0.25">
      <c r="A1148" s="29" t="s">
        <v>1182</v>
      </c>
      <c r="B1148" s="33" t="s">
        <v>1183</v>
      </c>
      <c r="C1148" s="31" t="s">
        <v>22</v>
      </c>
      <c r="D1148" s="43">
        <f>((L1148/M1148)/E1148)</f>
        <v>0</v>
      </c>
      <c r="E1148" s="26">
        <v>52</v>
      </c>
      <c r="F1148" s="27">
        <f>D1148*E1148</f>
        <v>0</v>
      </c>
      <c r="G1148" s="245"/>
      <c r="H1148" s="246"/>
      <c r="I1148" s="54"/>
      <c r="M1148" s="6">
        <v>1.2452000000000001</v>
      </c>
    </row>
    <row r="1149" spans="1:13" s="6" customFormat="1" ht="78.75" hidden="1" x14ac:dyDescent="0.25">
      <c r="A1149" s="29"/>
      <c r="B1149" s="30" t="s">
        <v>1184</v>
      </c>
      <c r="C1149" s="31"/>
      <c r="D1149" s="43"/>
      <c r="E1149" s="26"/>
      <c r="F1149" s="27"/>
      <c r="G1149" s="245"/>
      <c r="H1149" s="246"/>
      <c r="I1149" s="36"/>
      <c r="M1149" s="6">
        <v>1.2452000000000001</v>
      </c>
    </row>
    <row r="1150" spans="1:13" s="6" customFormat="1" ht="18.75" x14ac:dyDescent="0.25">
      <c r="A1150" s="29"/>
      <c r="B1150" s="30"/>
      <c r="C1150" s="31"/>
      <c r="D1150" s="43"/>
      <c r="E1150" s="26"/>
      <c r="F1150" s="27"/>
      <c r="G1150" s="245"/>
      <c r="H1150" s="246"/>
      <c r="I1150" s="36"/>
      <c r="M1150" s="6">
        <v>1.2452000000000001</v>
      </c>
    </row>
    <row r="1151" spans="1:13" s="6" customFormat="1" ht="21" x14ac:dyDescent="0.25">
      <c r="A1151" s="29" t="s">
        <v>1185</v>
      </c>
      <c r="B1151" s="79" t="s">
        <v>1186</v>
      </c>
      <c r="C1151" s="31" t="s">
        <v>29</v>
      </c>
      <c r="D1151" s="43">
        <v>1500</v>
      </c>
      <c r="E1151" s="26">
        <v>41.71</v>
      </c>
      <c r="F1151" s="27">
        <f>D1151*E1151</f>
        <v>62565</v>
      </c>
      <c r="G1151" s="245"/>
      <c r="H1151" s="246"/>
      <c r="I1151" s="54"/>
      <c r="L1151" s="6">
        <v>83555.490000000005</v>
      </c>
      <c r="M1151" s="6">
        <v>1.2452000000000001</v>
      </c>
    </row>
    <row r="1152" spans="1:13" s="6" customFormat="1" ht="63" x14ac:dyDescent="0.25">
      <c r="A1152" s="29"/>
      <c r="B1152" s="78" t="s">
        <v>1187</v>
      </c>
      <c r="C1152" s="31"/>
      <c r="D1152" s="43"/>
      <c r="E1152" s="26"/>
      <c r="F1152" s="27"/>
      <c r="G1152" s="245"/>
      <c r="H1152" s="246"/>
      <c r="I1152" s="36"/>
      <c r="M1152" s="6">
        <v>1.2452000000000001</v>
      </c>
    </row>
    <row r="1153" spans="1:13" s="6" customFormat="1" ht="18.75" hidden="1" x14ac:dyDescent="0.25">
      <c r="A1153" s="29"/>
      <c r="B1153" s="30"/>
      <c r="C1153" s="31"/>
      <c r="D1153" s="43"/>
      <c r="E1153" s="26"/>
      <c r="F1153" s="27"/>
      <c r="G1153" s="245"/>
      <c r="H1153" s="246"/>
      <c r="I1153" s="36"/>
      <c r="M1153" s="6">
        <v>1.2452000000000001</v>
      </c>
    </row>
    <row r="1154" spans="1:13" s="6" customFormat="1" ht="31.5" hidden="1" x14ac:dyDescent="0.25">
      <c r="A1154" s="29" t="s">
        <v>1188</v>
      </c>
      <c r="B1154" s="33" t="s">
        <v>1189</v>
      </c>
      <c r="C1154" s="31" t="s">
        <v>18</v>
      </c>
      <c r="D1154" s="43">
        <f>((L1154/M1154)/E1154)</f>
        <v>0</v>
      </c>
      <c r="E1154" s="26">
        <v>89.99</v>
      </c>
      <c r="F1154" s="27">
        <f>D1154*E1154</f>
        <v>0</v>
      </c>
      <c r="G1154" s="245"/>
      <c r="H1154" s="246"/>
      <c r="I1154" s="54"/>
      <c r="M1154" s="6">
        <v>1.2452000000000001</v>
      </c>
    </row>
    <row r="1155" spans="1:13" s="6" customFormat="1" ht="141.75" hidden="1" x14ac:dyDescent="0.25">
      <c r="A1155" s="29"/>
      <c r="B1155" s="30" t="s">
        <v>1190</v>
      </c>
      <c r="C1155" s="31"/>
      <c r="D1155" s="43"/>
      <c r="E1155" s="26"/>
      <c r="F1155" s="27"/>
      <c r="G1155" s="245"/>
      <c r="H1155" s="246"/>
      <c r="I1155" s="36"/>
      <c r="M1155" s="6">
        <v>1.2452000000000001</v>
      </c>
    </row>
    <row r="1156" spans="1:13" s="6" customFormat="1" ht="18.75" x14ac:dyDescent="0.25">
      <c r="A1156" s="29"/>
      <c r="B1156" s="30"/>
      <c r="C1156" s="31"/>
      <c r="D1156" s="43"/>
      <c r="E1156" s="26"/>
      <c r="F1156" s="27"/>
      <c r="G1156" s="245"/>
      <c r="H1156" s="246"/>
      <c r="I1156" s="36"/>
      <c r="M1156" s="6">
        <v>1.2452000000000001</v>
      </c>
    </row>
    <row r="1157" spans="1:13" s="6" customFormat="1" ht="18.75" hidden="1" x14ac:dyDescent="0.25">
      <c r="A1157" s="29" t="s">
        <v>1191</v>
      </c>
      <c r="B1157" s="33" t="s">
        <v>1192</v>
      </c>
      <c r="C1157" s="31" t="s">
        <v>18</v>
      </c>
      <c r="D1157" s="43">
        <f>((L1157/M1157)/E1157)</f>
        <v>0</v>
      </c>
      <c r="E1157" s="26">
        <v>126.88</v>
      </c>
      <c r="F1157" s="27">
        <f>D1157*E1157</f>
        <v>0</v>
      </c>
      <c r="G1157" s="245"/>
      <c r="H1157" s="246"/>
      <c r="I1157" s="54"/>
      <c r="M1157" s="6">
        <v>1.2452000000000001</v>
      </c>
    </row>
    <row r="1158" spans="1:13" s="6" customFormat="1" ht="109.5" hidden="1" customHeight="1" x14ac:dyDescent="0.25">
      <c r="A1158" s="29"/>
      <c r="B1158" s="30" t="s">
        <v>1193</v>
      </c>
      <c r="C1158" s="31"/>
      <c r="D1158" s="43"/>
      <c r="E1158" s="26"/>
      <c r="F1158" s="27"/>
      <c r="G1158" s="245"/>
      <c r="H1158" s="246"/>
      <c r="I1158" s="36"/>
      <c r="M1158" s="6">
        <v>1.2452000000000001</v>
      </c>
    </row>
    <row r="1159" spans="1:13" s="6" customFormat="1" ht="18.75" hidden="1" x14ac:dyDescent="0.25">
      <c r="A1159" s="29"/>
      <c r="B1159" s="30"/>
      <c r="C1159" s="31"/>
      <c r="D1159" s="43"/>
      <c r="E1159" s="26"/>
      <c r="F1159" s="27"/>
      <c r="G1159" s="245"/>
      <c r="H1159" s="246"/>
      <c r="I1159" s="36"/>
      <c r="M1159" s="6">
        <v>1.2452000000000001</v>
      </c>
    </row>
    <row r="1160" spans="1:13" s="6" customFormat="1" ht="18.75" hidden="1" x14ac:dyDescent="0.25">
      <c r="A1160" s="29" t="s">
        <v>1194</v>
      </c>
      <c r="B1160" s="33" t="s">
        <v>1195</v>
      </c>
      <c r="C1160" s="31" t="s">
        <v>18</v>
      </c>
      <c r="D1160" s="43">
        <f>((L1160/M1160)/E1160)</f>
        <v>0</v>
      </c>
      <c r="E1160" s="26">
        <v>126.88</v>
      </c>
      <c r="F1160" s="27">
        <f>D1160*E1160</f>
        <v>0</v>
      </c>
      <c r="G1160" s="245"/>
      <c r="H1160" s="246"/>
      <c r="I1160" s="54"/>
      <c r="M1160" s="6">
        <v>1.2452000000000001</v>
      </c>
    </row>
    <row r="1161" spans="1:13" s="6" customFormat="1" ht="107.25" hidden="1" customHeight="1" x14ac:dyDescent="0.25">
      <c r="A1161" s="29"/>
      <c r="B1161" s="30" t="s">
        <v>1193</v>
      </c>
      <c r="C1161" s="31"/>
      <c r="D1161" s="43"/>
      <c r="E1161" s="26"/>
      <c r="F1161" s="27"/>
      <c r="G1161" s="245"/>
      <c r="H1161" s="246"/>
      <c r="I1161" s="36"/>
      <c r="M1161" s="6">
        <v>1.2452000000000001</v>
      </c>
    </row>
    <row r="1162" spans="1:13" s="6" customFormat="1" ht="18.75" x14ac:dyDescent="0.25">
      <c r="A1162" s="29"/>
      <c r="B1162" s="33"/>
      <c r="C1162" s="31"/>
      <c r="D1162" s="43"/>
      <c r="E1162" s="26"/>
      <c r="F1162" s="27"/>
      <c r="G1162" s="245"/>
      <c r="H1162" s="246"/>
      <c r="I1162" s="36"/>
      <c r="M1162" s="6">
        <v>1.2452000000000001</v>
      </c>
    </row>
    <row r="1163" spans="1:13" s="6" customFormat="1" ht="31.5" x14ac:dyDescent="0.25">
      <c r="A1163" s="29" t="s">
        <v>1196</v>
      </c>
      <c r="B1163" s="33" t="s">
        <v>1197</v>
      </c>
      <c r="C1163" s="31" t="s">
        <v>18</v>
      </c>
      <c r="D1163" s="43">
        <v>150</v>
      </c>
      <c r="E1163" s="26">
        <v>77.91</v>
      </c>
      <c r="F1163" s="27">
        <f>D1163*E1163</f>
        <v>11686.5</v>
      </c>
      <c r="G1163" s="245"/>
      <c r="H1163" s="246"/>
      <c r="I1163" s="54"/>
      <c r="L1163" s="6">
        <f>16257.65+690.02</f>
        <v>16947.669999999998</v>
      </c>
      <c r="M1163" s="6">
        <v>1.2452000000000001</v>
      </c>
    </row>
    <row r="1164" spans="1:13" s="6" customFormat="1" ht="141.75" x14ac:dyDescent="0.25">
      <c r="A1164" s="29"/>
      <c r="B1164" s="30" t="s">
        <v>1198</v>
      </c>
      <c r="C1164" s="31"/>
      <c r="D1164" s="43"/>
      <c r="E1164" s="26"/>
      <c r="F1164" s="27"/>
      <c r="G1164" s="245"/>
      <c r="H1164" s="246"/>
      <c r="I1164" s="36"/>
      <c r="M1164" s="6">
        <v>1.2452000000000001</v>
      </c>
    </row>
    <row r="1165" spans="1:13" s="6" customFormat="1" ht="18.75" x14ac:dyDescent="0.25">
      <c r="A1165" s="29"/>
      <c r="B1165" s="30"/>
      <c r="C1165" s="31"/>
      <c r="D1165" s="43"/>
      <c r="E1165" s="26"/>
      <c r="F1165" s="27"/>
      <c r="G1165" s="245"/>
      <c r="H1165" s="246"/>
      <c r="I1165" s="36"/>
      <c r="M1165" s="6">
        <v>1.2452000000000001</v>
      </c>
    </row>
    <row r="1166" spans="1:13" s="6" customFormat="1" ht="47.25" hidden="1" x14ac:dyDescent="0.25">
      <c r="A1166" s="38" t="s">
        <v>1199</v>
      </c>
      <c r="B1166" s="98" t="s">
        <v>1200</v>
      </c>
      <c r="C1166" s="31" t="s">
        <v>18</v>
      </c>
      <c r="D1166" s="43">
        <f>((L1166/M1166)/E1166)</f>
        <v>0</v>
      </c>
      <c r="E1166" s="26">
        <v>76.44</v>
      </c>
      <c r="F1166" s="27">
        <f>D1166*E1166</f>
        <v>0</v>
      </c>
      <c r="G1166" s="245"/>
      <c r="H1166" s="246"/>
      <c r="I1166" s="36"/>
      <c r="M1166" s="6">
        <v>1.2452000000000001</v>
      </c>
    </row>
    <row r="1167" spans="1:13" s="6" customFormat="1" ht="220.5" hidden="1" x14ac:dyDescent="0.25">
      <c r="A1167" s="38"/>
      <c r="B1167" s="99" t="s">
        <v>1201</v>
      </c>
      <c r="C1167" s="31"/>
      <c r="D1167" s="43"/>
      <c r="E1167" s="26"/>
      <c r="F1167" s="27"/>
      <c r="G1167" s="245"/>
      <c r="H1167" s="246"/>
      <c r="I1167" s="36"/>
      <c r="M1167" s="6">
        <v>1.2452000000000001</v>
      </c>
    </row>
    <row r="1168" spans="1:13" s="6" customFormat="1" ht="18.75" hidden="1" x14ac:dyDescent="0.25">
      <c r="A1168" s="29"/>
      <c r="B1168" s="30"/>
      <c r="C1168" s="31"/>
      <c r="D1168" s="43"/>
      <c r="E1168" s="26"/>
      <c r="F1168" s="27"/>
      <c r="G1168" s="245"/>
      <c r="H1168" s="246"/>
      <c r="I1168" s="36"/>
      <c r="M1168" s="6">
        <v>1.2452000000000001</v>
      </c>
    </row>
    <row r="1169" spans="1:13" s="6" customFormat="1" ht="47.25" hidden="1" x14ac:dyDescent="0.25">
      <c r="A1169" s="38" t="s">
        <v>1202</v>
      </c>
      <c r="B1169" s="98" t="s">
        <v>1203</v>
      </c>
      <c r="C1169" s="31" t="s">
        <v>18</v>
      </c>
      <c r="D1169" s="43">
        <f>((L1169/M1169)/E1169)</f>
        <v>0</v>
      </c>
      <c r="E1169" s="26">
        <v>85.41</v>
      </c>
      <c r="F1169" s="27">
        <f>D1169*E1169</f>
        <v>0</v>
      </c>
      <c r="G1169" s="245"/>
      <c r="H1169" s="246"/>
      <c r="I1169" s="36"/>
      <c r="M1169" s="6">
        <v>1.2452000000000001</v>
      </c>
    </row>
    <row r="1170" spans="1:13" s="6" customFormat="1" ht="220.5" hidden="1" x14ac:dyDescent="0.25">
      <c r="A1170" s="38"/>
      <c r="B1170" s="99" t="s">
        <v>1201</v>
      </c>
      <c r="C1170" s="31"/>
      <c r="D1170" s="43"/>
      <c r="E1170" s="26"/>
      <c r="F1170" s="27"/>
      <c r="G1170" s="245"/>
      <c r="H1170" s="246"/>
      <c r="I1170" s="36"/>
      <c r="M1170" s="6">
        <v>1.2452000000000001</v>
      </c>
    </row>
    <row r="1171" spans="1:13" s="6" customFormat="1" ht="18.75" hidden="1" x14ac:dyDescent="0.25">
      <c r="A1171" s="29"/>
      <c r="B1171" s="30"/>
      <c r="C1171" s="31"/>
      <c r="D1171" s="43"/>
      <c r="E1171" s="26"/>
      <c r="F1171" s="27"/>
      <c r="G1171" s="245"/>
      <c r="H1171" s="246"/>
      <c r="I1171" s="36"/>
      <c r="M1171" s="6">
        <v>1.2452000000000001</v>
      </c>
    </row>
    <row r="1172" spans="1:13" s="6" customFormat="1" ht="18.75" hidden="1" x14ac:dyDescent="0.25">
      <c r="A1172" s="29" t="s">
        <v>1204</v>
      </c>
      <c r="B1172" s="42" t="s">
        <v>1205</v>
      </c>
      <c r="C1172" s="31"/>
      <c r="D1172" s="43"/>
      <c r="E1172" s="26"/>
      <c r="F1172" s="27"/>
      <c r="G1172" s="245"/>
      <c r="H1172" s="246"/>
      <c r="I1172" s="54"/>
      <c r="M1172" s="6">
        <v>1.2452000000000001</v>
      </c>
    </row>
    <row r="1173" spans="1:13" s="6" customFormat="1" ht="18.75" hidden="1" x14ac:dyDescent="0.25">
      <c r="A1173" s="29" t="s">
        <v>1206</v>
      </c>
      <c r="B1173" s="33" t="s">
        <v>1207</v>
      </c>
      <c r="C1173" s="31" t="s">
        <v>22</v>
      </c>
      <c r="D1173" s="43">
        <f>((L1173/M1173)/E1173)</f>
        <v>0</v>
      </c>
      <c r="E1173" s="26">
        <v>14.94</v>
      </c>
      <c r="F1173" s="27">
        <f>D1173*E1173</f>
        <v>0</v>
      </c>
      <c r="G1173" s="245"/>
      <c r="H1173" s="246"/>
      <c r="I1173" s="54"/>
      <c r="M1173" s="6">
        <v>1.2452000000000001</v>
      </c>
    </row>
    <row r="1174" spans="1:13" s="6" customFormat="1" ht="66.75" hidden="1" customHeight="1" x14ac:dyDescent="0.25">
      <c r="A1174" s="29"/>
      <c r="B1174" s="30" t="s">
        <v>1208</v>
      </c>
      <c r="C1174" s="31"/>
      <c r="D1174" s="43"/>
      <c r="E1174" s="26"/>
      <c r="F1174" s="27"/>
      <c r="G1174" s="245"/>
      <c r="H1174" s="246"/>
      <c r="I1174" s="36"/>
      <c r="M1174" s="6">
        <v>1.2452000000000001</v>
      </c>
    </row>
    <row r="1175" spans="1:13" s="6" customFormat="1" ht="18.75" hidden="1" x14ac:dyDescent="0.25">
      <c r="A1175" s="29"/>
      <c r="B1175" s="30"/>
      <c r="C1175" s="31"/>
      <c r="D1175" s="43"/>
      <c r="E1175" s="26"/>
      <c r="F1175" s="27"/>
      <c r="G1175" s="245"/>
      <c r="H1175" s="246"/>
      <c r="I1175" s="36"/>
      <c r="M1175" s="6">
        <v>1.2452000000000001</v>
      </c>
    </row>
    <row r="1176" spans="1:13" s="6" customFormat="1" ht="18.75" hidden="1" x14ac:dyDescent="0.25">
      <c r="A1176" s="29" t="s">
        <v>1209</v>
      </c>
      <c r="B1176" s="33" t="s">
        <v>1210</v>
      </c>
      <c r="C1176" s="31" t="s">
        <v>22</v>
      </c>
      <c r="D1176" s="43">
        <f>((L1176/M1176)/E1176)</f>
        <v>0</v>
      </c>
      <c r="E1176" s="26">
        <v>15.52</v>
      </c>
      <c r="F1176" s="27">
        <f>D1176*E1176</f>
        <v>0</v>
      </c>
      <c r="G1176" s="245"/>
      <c r="H1176" s="246"/>
      <c r="I1176" s="54"/>
      <c r="M1176" s="6">
        <v>1.2452000000000001</v>
      </c>
    </row>
    <row r="1177" spans="1:13" s="6" customFormat="1" ht="47.25" hidden="1" x14ac:dyDescent="0.25">
      <c r="A1177" s="29"/>
      <c r="B1177" s="30" t="s">
        <v>1211</v>
      </c>
      <c r="C1177" s="31"/>
      <c r="D1177" s="43"/>
      <c r="E1177" s="26"/>
      <c r="F1177" s="27"/>
      <c r="G1177" s="245"/>
      <c r="H1177" s="246"/>
      <c r="I1177" s="36"/>
      <c r="M1177" s="6">
        <v>1.2452000000000001</v>
      </c>
    </row>
    <row r="1178" spans="1:13" s="6" customFormat="1" ht="18.75" hidden="1" x14ac:dyDescent="0.25">
      <c r="A1178" s="29"/>
      <c r="B1178" s="30"/>
      <c r="C1178" s="31"/>
      <c r="D1178" s="43"/>
      <c r="E1178" s="26"/>
      <c r="F1178" s="27"/>
      <c r="G1178" s="245"/>
      <c r="H1178" s="246"/>
      <c r="I1178" s="36"/>
      <c r="M1178" s="6">
        <v>1.2452000000000001</v>
      </c>
    </row>
    <row r="1179" spans="1:13" s="6" customFormat="1" ht="18.75" hidden="1" x14ac:dyDescent="0.25">
      <c r="A1179" s="29" t="s">
        <v>1212</v>
      </c>
      <c r="B1179" s="33" t="s">
        <v>1213</v>
      </c>
      <c r="C1179" s="31" t="s">
        <v>22</v>
      </c>
      <c r="D1179" s="43">
        <f>((L1179/M1179)/E1179)</f>
        <v>0</v>
      </c>
      <c r="E1179" s="26">
        <v>9.91</v>
      </c>
      <c r="F1179" s="27">
        <f>D1179*E1179</f>
        <v>0</v>
      </c>
      <c r="G1179" s="245"/>
      <c r="H1179" s="246"/>
      <c r="I1179" s="54"/>
      <c r="M1179" s="6">
        <v>1.2452000000000001</v>
      </c>
    </row>
    <row r="1180" spans="1:13" s="6" customFormat="1" ht="299.25" hidden="1" x14ac:dyDescent="0.25">
      <c r="A1180" s="29"/>
      <c r="B1180" s="30" t="s">
        <v>1214</v>
      </c>
      <c r="C1180" s="31"/>
      <c r="D1180" s="43"/>
      <c r="E1180" s="26"/>
      <c r="F1180" s="27"/>
      <c r="G1180" s="245"/>
      <c r="H1180" s="246"/>
      <c r="I1180" s="36"/>
      <c r="M1180" s="6">
        <v>1.2452000000000001</v>
      </c>
    </row>
    <row r="1181" spans="1:13" s="6" customFormat="1" ht="18.75" hidden="1" x14ac:dyDescent="0.25">
      <c r="A1181" s="29"/>
      <c r="B1181" s="30"/>
      <c r="C1181" s="31"/>
      <c r="D1181" s="43"/>
      <c r="E1181" s="26"/>
      <c r="F1181" s="27"/>
      <c r="G1181" s="245"/>
      <c r="H1181" s="246"/>
      <c r="I1181" s="36"/>
      <c r="M1181" s="6">
        <v>1.2452000000000001</v>
      </c>
    </row>
    <row r="1182" spans="1:13" s="6" customFormat="1" ht="18.75" hidden="1" x14ac:dyDescent="0.25">
      <c r="A1182" s="29" t="s">
        <v>1215</v>
      </c>
      <c r="B1182" s="79" t="s">
        <v>1216</v>
      </c>
      <c r="C1182" s="31" t="s">
        <v>22</v>
      </c>
      <c r="D1182" s="43">
        <f>((L1182/M1182)/E1182)</f>
        <v>0</v>
      </c>
      <c r="E1182" s="26">
        <v>8.67</v>
      </c>
      <c r="F1182" s="27">
        <f>D1182*E1182</f>
        <v>0</v>
      </c>
      <c r="G1182" s="245"/>
      <c r="H1182" s="246"/>
      <c r="I1182" s="54"/>
      <c r="M1182" s="6">
        <v>1.2452000000000001</v>
      </c>
    </row>
    <row r="1183" spans="1:13" s="6" customFormat="1" ht="63" hidden="1" x14ac:dyDescent="0.25">
      <c r="A1183" s="29"/>
      <c r="B1183" s="78" t="s">
        <v>1217</v>
      </c>
      <c r="C1183" s="31"/>
      <c r="D1183" s="43"/>
      <c r="E1183" s="26"/>
      <c r="F1183" s="27"/>
      <c r="G1183" s="245"/>
      <c r="H1183" s="246"/>
      <c r="I1183" s="36"/>
      <c r="M1183" s="6">
        <v>1.2452000000000001</v>
      </c>
    </row>
    <row r="1184" spans="1:13" s="6" customFormat="1" ht="18.75" x14ac:dyDescent="0.25">
      <c r="A1184" s="29"/>
      <c r="B1184" s="30"/>
      <c r="C1184" s="31"/>
      <c r="D1184" s="43"/>
      <c r="E1184" s="26"/>
      <c r="F1184" s="27"/>
      <c r="G1184" s="245"/>
      <c r="H1184" s="246"/>
      <c r="I1184" s="36"/>
      <c r="M1184" s="6">
        <v>1.2452000000000001</v>
      </c>
    </row>
    <row r="1185" spans="1:13" s="6" customFormat="1" ht="18.75" hidden="1" x14ac:dyDescent="0.25">
      <c r="A1185" s="29" t="s">
        <v>1218</v>
      </c>
      <c r="B1185" s="33" t="s">
        <v>1219</v>
      </c>
      <c r="C1185" s="31" t="s">
        <v>22</v>
      </c>
      <c r="D1185" s="43"/>
      <c r="E1185" s="26">
        <v>31.28</v>
      </c>
      <c r="F1185" s="27">
        <f>D1185*E1185</f>
        <v>0</v>
      </c>
      <c r="G1185" s="245"/>
      <c r="H1185" s="246"/>
      <c r="I1185" s="54"/>
      <c r="M1185" s="6">
        <v>1.2452000000000001</v>
      </c>
    </row>
    <row r="1186" spans="1:13" s="6" customFormat="1" ht="63" hidden="1" x14ac:dyDescent="0.25">
      <c r="A1186" s="29"/>
      <c r="B1186" s="30" t="s">
        <v>1220</v>
      </c>
      <c r="C1186" s="31"/>
      <c r="D1186" s="43"/>
      <c r="E1186" s="26"/>
      <c r="F1186" s="27"/>
      <c r="G1186" s="245"/>
      <c r="H1186" s="246"/>
      <c r="I1186" s="36"/>
      <c r="M1186" s="6">
        <v>1.2452000000000001</v>
      </c>
    </row>
    <row r="1187" spans="1:13" s="6" customFormat="1" ht="18.75" hidden="1" x14ac:dyDescent="0.25">
      <c r="A1187" s="29"/>
      <c r="B1187" s="30"/>
      <c r="C1187" s="31"/>
      <c r="D1187" s="43"/>
      <c r="E1187" s="26"/>
      <c r="F1187" s="27"/>
      <c r="G1187" s="245"/>
      <c r="H1187" s="246"/>
      <c r="I1187" s="36"/>
      <c r="M1187" s="6">
        <v>1.2452000000000001</v>
      </c>
    </row>
    <row r="1188" spans="1:13" s="6" customFormat="1" ht="18.75" x14ac:dyDescent="0.25">
      <c r="A1188" s="29" t="s">
        <v>1221</v>
      </c>
      <c r="B1188" s="42" t="s">
        <v>1222</v>
      </c>
      <c r="C1188" s="31"/>
      <c r="D1188" s="43"/>
      <c r="E1188" s="26"/>
      <c r="F1188" s="27"/>
      <c r="G1188" s="245"/>
      <c r="H1188" s="246"/>
      <c r="I1188" s="36"/>
      <c r="M1188" s="6">
        <v>1.2452000000000001</v>
      </c>
    </row>
    <row r="1189" spans="1:13" s="6" customFormat="1" ht="21" x14ac:dyDescent="0.25">
      <c r="A1189" s="29" t="s">
        <v>1223</v>
      </c>
      <c r="B1189" s="33" t="s">
        <v>226</v>
      </c>
      <c r="C1189" s="31" t="s">
        <v>29</v>
      </c>
      <c r="D1189" s="43">
        <v>1500</v>
      </c>
      <c r="E1189" s="26">
        <v>44.98</v>
      </c>
      <c r="F1189" s="27">
        <f>D1189*E1189</f>
        <v>67470</v>
      </c>
      <c r="G1189" s="245"/>
      <c r="H1189" s="246"/>
      <c r="I1189" s="54"/>
      <c r="J1189" s="163"/>
      <c r="M1189" s="6">
        <v>1.2452000000000001</v>
      </c>
    </row>
    <row r="1190" spans="1:13" s="6" customFormat="1" ht="47.25" x14ac:dyDescent="0.25">
      <c r="A1190" s="29"/>
      <c r="B1190" s="30" t="s">
        <v>1224</v>
      </c>
      <c r="C1190" s="31"/>
      <c r="D1190" s="43"/>
      <c r="E1190" s="26"/>
      <c r="F1190" s="27"/>
      <c r="G1190" s="245"/>
      <c r="H1190" s="246"/>
      <c r="I1190" s="36"/>
      <c r="J1190" s="163"/>
      <c r="M1190" s="6">
        <v>1.2452000000000001</v>
      </c>
    </row>
    <row r="1191" spans="1:13" s="6" customFormat="1" ht="18.75" hidden="1" x14ac:dyDescent="0.25">
      <c r="A1191" s="29"/>
      <c r="B1191" s="30"/>
      <c r="C1191" s="31"/>
      <c r="D1191" s="43"/>
      <c r="E1191" s="26"/>
      <c r="F1191" s="27"/>
      <c r="G1191" s="245"/>
      <c r="H1191" s="246"/>
      <c r="I1191" s="36"/>
      <c r="M1191" s="6">
        <v>1.2452000000000001</v>
      </c>
    </row>
    <row r="1192" spans="1:13" s="6" customFormat="1" ht="31.5" hidden="1" x14ac:dyDescent="0.25">
      <c r="A1192" s="29" t="s">
        <v>1225</v>
      </c>
      <c r="B1192" s="33" t="s">
        <v>1226</v>
      </c>
      <c r="C1192" s="31" t="s">
        <v>18</v>
      </c>
      <c r="D1192" s="43">
        <f>((L1192/M1192)/E1192)</f>
        <v>0</v>
      </c>
      <c r="E1192" s="26">
        <v>33.06</v>
      </c>
      <c r="F1192" s="27">
        <f>D1192*E1192</f>
        <v>0</v>
      </c>
      <c r="G1192" s="245"/>
      <c r="H1192" s="246"/>
      <c r="I1192" s="54"/>
      <c r="M1192" s="6">
        <v>1.2452000000000001</v>
      </c>
    </row>
    <row r="1193" spans="1:13" s="6" customFormat="1" ht="63" hidden="1" x14ac:dyDescent="0.25">
      <c r="A1193" s="29"/>
      <c r="B1193" s="30" t="s">
        <v>482</v>
      </c>
      <c r="C1193" s="31"/>
      <c r="D1193" s="43"/>
      <c r="E1193" s="26"/>
      <c r="F1193" s="27"/>
      <c r="G1193" s="245"/>
      <c r="H1193" s="246"/>
      <c r="I1193" s="36"/>
      <c r="M1193" s="6">
        <v>1.2452000000000001</v>
      </c>
    </row>
    <row r="1194" spans="1:13" s="6" customFormat="1" ht="18.75" hidden="1" x14ac:dyDescent="0.25">
      <c r="A1194" s="100"/>
      <c r="B1194" s="30"/>
      <c r="C1194" s="31"/>
      <c r="D1194" s="101"/>
      <c r="E1194" s="26"/>
      <c r="F1194" s="27"/>
      <c r="G1194" s="245"/>
      <c r="H1194" s="246"/>
      <c r="I1194" s="36"/>
      <c r="M1194" s="6">
        <v>1.2452000000000001</v>
      </c>
    </row>
    <row r="1195" spans="1:13" s="6" customFormat="1" ht="18.75" hidden="1" x14ac:dyDescent="0.25">
      <c r="A1195" s="29" t="s">
        <v>1227</v>
      </c>
      <c r="B1195" s="42" t="s">
        <v>1228</v>
      </c>
      <c r="C1195" s="31"/>
      <c r="D1195" s="43"/>
      <c r="E1195" s="26"/>
      <c r="F1195" s="27"/>
      <c r="G1195" s="245"/>
      <c r="H1195" s="246"/>
      <c r="I1195" s="36"/>
      <c r="M1195" s="6">
        <v>1.2452000000000001</v>
      </c>
    </row>
    <row r="1196" spans="1:13" s="6" customFormat="1" ht="18.75" hidden="1" x14ac:dyDescent="0.25">
      <c r="A1196" s="29" t="s">
        <v>1229</v>
      </c>
      <c r="B1196" s="33" t="s">
        <v>1230</v>
      </c>
      <c r="C1196" s="31" t="s">
        <v>22</v>
      </c>
      <c r="D1196" s="43">
        <f>((L1196/M1196)/E1196)</f>
        <v>0</v>
      </c>
      <c r="E1196" s="26">
        <v>17.190000000000001</v>
      </c>
      <c r="F1196" s="27">
        <f>D1196*E1196</f>
        <v>0</v>
      </c>
      <c r="G1196" s="245"/>
      <c r="H1196" s="246"/>
      <c r="I1196" s="54"/>
      <c r="M1196" s="6">
        <v>1.2452000000000001</v>
      </c>
    </row>
    <row r="1197" spans="1:13" s="6" customFormat="1" ht="47.25" hidden="1" x14ac:dyDescent="0.25">
      <c r="A1197" s="29"/>
      <c r="B1197" s="30" t="s">
        <v>1231</v>
      </c>
      <c r="C1197" s="31"/>
      <c r="D1197" s="43"/>
      <c r="E1197" s="26"/>
      <c r="F1197" s="27"/>
      <c r="G1197" s="245"/>
      <c r="H1197" s="246"/>
      <c r="I1197" s="36"/>
      <c r="M1197" s="6">
        <v>1.2452000000000001</v>
      </c>
    </row>
    <row r="1198" spans="1:13" s="6" customFormat="1" ht="18.75" hidden="1" x14ac:dyDescent="0.25">
      <c r="A1198" s="29"/>
      <c r="B1198" s="33"/>
      <c r="C1198" s="31"/>
      <c r="D1198" s="43"/>
      <c r="E1198" s="26"/>
      <c r="F1198" s="27"/>
      <c r="G1198" s="245"/>
      <c r="H1198" s="246"/>
      <c r="I1198" s="36"/>
      <c r="M1198" s="6">
        <v>1.2452000000000001</v>
      </c>
    </row>
    <row r="1199" spans="1:13" s="6" customFormat="1" ht="31.5" hidden="1" x14ac:dyDescent="0.25">
      <c r="A1199" s="29" t="s">
        <v>1232</v>
      </c>
      <c r="B1199" s="33" t="s">
        <v>1233</v>
      </c>
      <c r="C1199" s="31" t="s">
        <v>29</v>
      </c>
      <c r="D1199" s="43">
        <f>((L1199/M1199)/E1199)</f>
        <v>0</v>
      </c>
      <c r="E1199" s="26">
        <v>84.62</v>
      </c>
      <c r="F1199" s="27">
        <f>D1199*E1199</f>
        <v>0</v>
      </c>
      <c r="G1199" s="245"/>
      <c r="H1199" s="246"/>
      <c r="I1199" s="54"/>
      <c r="M1199" s="6">
        <v>1.2452000000000001</v>
      </c>
    </row>
    <row r="1200" spans="1:13" s="6" customFormat="1" ht="252" hidden="1" x14ac:dyDescent="0.25">
      <c r="A1200" s="29"/>
      <c r="B1200" s="30" t="s">
        <v>1234</v>
      </c>
      <c r="C1200" s="31"/>
      <c r="D1200" s="43"/>
      <c r="E1200" s="26"/>
      <c r="F1200" s="27"/>
      <c r="G1200" s="245"/>
      <c r="H1200" s="246"/>
      <c r="I1200" s="36"/>
      <c r="M1200" s="6">
        <v>1.2452000000000001</v>
      </c>
    </row>
    <row r="1201" spans="1:16" s="6" customFormat="1" ht="18.75" hidden="1" x14ac:dyDescent="0.25">
      <c r="A1201" s="29"/>
      <c r="B1201" s="30"/>
      <c r="C1201" s="31"/>
      <c r="D1201" s="43"/>
      <c r="E1201" s="26"/>
      <c r="F1201" s="27"/>
      <c r="G1201" s="245"/>
      <c r="H1201" s="246"/>
      <c r="I1201" s="36"/>
      <c r="M1201" s="6">
        <v>1.2452000000000001</v>
      </c>
    </row>
    <row r="1202" spans="1:16" s="6" customFormat="1" ht="31.5" hidden="1" x14ac:dyDescent="0.25">
      <c r="A1202" s="29" t="s">
        <v>1235</v>
      </c>
      <c r="B1202" s="33" t="s">
        <v>1236</v>
      </c>
      <c r="C1202" s="31" t="s">
        <v>18</v>
      </c>
      <c r="D1202" s="43">
        <f>((L1202/M1202)/E1202)</f>
        <v>0</v>
      </c>
      <c r="E1202" s="26">
        <v>29.42</v>
      </c>
      <c r="F1202" s="27">
        <f>D1202*E1202</f>
        <v>0</v>
      </c>
      <c r="G1202" s="245"/>
      <c r="H1202" s="246"/>
      <c r="I1202" s="54"/>
      <c r="M1202" s="6">
        <v>1.2452000000000001</v>
      </c>
    </row>
    <row r="1203" spans="1:16" s="6" customFormat="1" ht="208.5" hidden="1" customHeight="1" x14ac:dyDescent="0.25">
      <c r="A1203" s="29"/>
      <c r="B1203" s="30" t="s">
        <v>1237</v>
      </c>
      <c r="C1203" s="31"/>
      <c r="D1203" s="43"/>
      <c r="E1203" s="26"/>
      <c r="F1203" s="27"/>
      <c r="G1203" s="245"/>
      <c r="H1203" s="246"/>
      <c r="I1203" s="36"/>
      <c r="M1203" s="6">
        <v>1.2452000000000001</v>
      </c>
    </row>
    <row r="1204" spans="1:16" s="6" customFormat="1" ht="18.75" hidden="1" x14ac:dyDescent="0.25">
      <c r="A1204" s="29"/>
      <c r="B1204" s="33"/>
      <c r="C1204" s="31"/>
      <c r="D1204" s="43"/>
      <c r="E1204" s="26"/>
      <c r="F1204" s="27"/>
      <c r="G1204" s="245"/>
      <c r="H1204" s="246"/>
      <c r="I1204" s="36"/>
      <c r="M1204" s="6">
        <v>1.2452000000000001</v>
      </c>
    </row>
    <row r="1205" spans="1:16" s="6" customFormat="1" ht="21" hidden="1" x14ac:dyDescent="0.25">
      <c r="A1205" s="29" t="s">
        <v>1238</v>
      </c>
      <c r="B1205" s="33" t="s">
        <v>1239</v>
      </c>
      <c r="C1205" s="31" t="s">
        <v>29</v>
      </c>
      <c r="D1205" s="43">
        <f>((L1205/M1205)/E1205)</f>
        <v>0</v>
      </c>
      <c r="E1205" s="26">
        <v>17.73</v>
      </c>
      <c r="F1205" s="27">
        <f>D1205*E1205</f>
        <v>0</v>
      </c>
      <c r="G1205" s="245"/>
      <c r="H1205" s="246"/>
      <c r="I1205" s="54"/>
      <c r="M1205" s="6">
        <v>1.2452000000000001</v>
      </c>
    </row>
    <row r="1206" spans="1:16" s="6" customFormat="1" ht="94.5" hidden="1" customHeight="1" x14ac:dyDescent="0.25">
      <c r="A1206" s="29"/>
      <c r="B1206" s="30" t="s">
        <v>1240</v>
      </c>
      <c r="C1206" s="31"/>
      <c r="D1206" s="43"/>
      <c r="E1206" s="26"/>
      <c r="F1206" s="27"/>
      <c r="G1206" s="245"/>
      <c r="H1206" s="246"/>
      <c r="I1206" s="36"/>
      <c r="M1206" s="6">
        <v>1.2452000000000001</v>
      </c>
    </row>
    <row r="1207" spans="1:16" s="6" customFormat="1" ht="18.75" hidden="1" x14ac:dyDescent="0.25">
      <c r="A1207" s="29"/>
      <c r="B1207" s="30"/>
      <c r="C1207" s="31"/>
      <c r="D1207" s="43"/>
      <c r="E1207" s="26"/>
      <c r="F1207" s="27"/>
      <c r="G1207" s="245"/>
      <c r="H1207" s="246"/>
      <c r="I1207" s="36"/>
      <c r="M1207" s="6">
        <v>1.2452000000000001</v>
      </c>
    </row>
    <row r="1208" spans="1:16" s="6" customFormat="1" ht="31.5" x14ac:dyDescent="0.25">
      <c r="A1208" s="29" t="s">
        <v>1241</v>
      </c>
      <c r="B1208" s="33" t="s">
        <v>1242</v>
      </c>
      <c r="C1208" s="31" t="s">
        <v>29</v>
      </c>
      <c r="D1208" s="43">
        <v>1000</v>
      </c>
      <c r="E1208" s="26">
        <v>55.2</v>
      </c>
      <c r="F1208" s="27">
        <f>D1208*E1208</f>
        <v>55200</v>
      </c>
      <c r="G1208" s="245"/>
      <c r="H1208" s="246"/>
      <c r="I1208" s="54"/>
      <c r="J1208" s="168"/>
      <c r="K1208" s="169"/>
      <c r="L1208" s="169"/>
      <c r="M1208" s="6">
        <v>1.2452000000000001</v>
      </c>
      <c r="N1208" s="169"/>
      <c r="O1208" s="169"/>
    </row>
    <row r="1209" spans="1:16" s="6" customFormat="1" ht="78.75" x14ac:dyDescent="0.25">
      <c r="A1209" s="29"/>
      <c r="B1209" s="30" t="s">
        <v>1243</v>
      </c>
      <c r="C1209" s="31"/>
      <c r="D1209" s="43"/>
      <c r="E1209" s="26"/>
      <c r="F1209" s="27"/>
      <c r="G1209" s="245"/>
      <c r="H1209" s="246"/>
      <c r="I1209" s="36"/>
      <c r="J1209" s="168"/>
      <c r="K1209" s="169"/>
      <c r="L1209" s="169"/>
      <c r="M1209" s="6">
        <v>1.2452000000000001</v>
      </c>
      <c r="N1209" s="169"/>
      <c r="O1209" s="169"/>
    </row>
    <row r="1210" spans="1:16" s="6" customFormat="1" ht="20.25" x14ac:dyDescent="0.25">
      <c r="A1210" s="29"/>
      <c r="B1210" s="30"/>
      <c r="C1210" s="66"/>
      <c r="D1210" s="43"/>
      <c r="E1210" s="102"/>
      <c r="F1210" s="27"/>
      <c r="G1210" s="245"/>
      <c r="H1210" s="246"/>
      <c r="I1210" s="36"/>
      <c r="J1210" s="162"/>
      <c r="K1210" s="162"/>
      <c r="L1210" s="162"/>
      <c r="M1210" s="6">
        <v>1.2452000000000001</v>
      </c>
      <c r="N1210" s="162"/>
      <c r="O1210" s="162"/>
    </row>
    <row r="1211" spans="1:16" s="6" customFormat="1" ht="44.25" customHeight="1" x14ac:dyDescent="0.25">
      <c r="A1211" s="29" t="s">
        <v>1244</v>
      </c>
      <c r="B1211" s="79" t="s">
        <v>1245</v>
      </c>
      <c r="C1211" s="66" t="s">
        <v>22</v>
      </c>
      <c r="D1211" s="43">
        <v>78</v>
      </c>
      <c r="E1211" s="26">
        <v>87.31</v>
      </c>
      <c r="F1211" s="27">
        <f>D1211*E1211</f>
        <v>6810.18</v>
      </c>
      <c r="G1211" s="245"/>
      <c r="H1211" s="246"/>
      <c r="I1211" s="54"/>
      <c r="J1211" s="166"/>
      <c r="K1211" s="167"/>
      <c r="L1211" s="167"/>
      <c r="M1211" s="6">
        <v>1.2452000000000001</v>
      </c>
      <c r="N1211" s="167"/>
      <c r="O1211" s="167"/>
      <c r="P1211" s="167"/>
    </row>
    <row r="1212" spans="1:16" s="6" customFormat="1" ht="141.75" x14ac:dyDescent="0.25">
      <c r="A1212" s="29"/>
      <c r="B1212" s="78" t="s">
        <v>1246</v>
      </c>
      <c r="C1212" s="66"/>
      <c r="D1212" s="43"/>
      <c r="E1212" s="102"/>
      <c r="F1212" s="27"/>
      <c r="G1212" s="245"/>
      <c r="H1212" s="246"/>
      <c r="I1212" s="54"/>
      <c r="J1212" s="166"/>
      <c r="K1212" s="167"/>
      <c r="L1212" s="167"/>
      <c r="M1212" s="6">
        <v>1.2452000000000001</v>
      </c>
      <c r="N1212" s="167"/>
      <c r="O1212" s="167"/>
      <c r="P1212" s="167"/>
    </row>
    <row r="1213" spans="1:16" s="6" customFormat="1" ht="20.25" hidden="1" customHeight="1" x14ac:dyDescent="0.25">
      <c r="A1213" s="29"/>
      <c r="B1213" s="79"/>
      <c r="C1213" s="66"/>
      <c r="D1213" s="43"/>
      <c r="E1213" s="102"/>
      <c r="F1213" s="27"/>
      <c r="G1213" s="245"/>
      <c r="H1213" s="246"/>
      <c r="I1213" s="54"/>
      <c r="J1213" s="166"/>
      <c r="K1213" s="167"/>
      <c r="L1213" s="167"/>
      <c r="M1213" s="6">
        <v>1.2452000000000001</v>
      </c>
      <c r="N1213" s="167"/>
      <c r="O1213" s="167"/>
      <c r="P1213" s="167"/>
    </row>
    <row r="1214" spans="1:16" s="6" customFormat="1" ht="18.75" hidden="1" customHeight="1" x14ac:dyDescent="0.25">
      <c r="A1214" s="29" t="s">
        <v>1247</v>
      </c>
      <c r="B1214" s="103" t="s">
        <v>1248</v>
      </c>
      <c r="C1214" s="66" t="s">
        <v>22</v>
      </c>
      <c r="D1214" s="43">
        <f>((L1214/M1214)/E1214)</f>
        <v>0</v>
      </c>
      <c r="E1214" s="26">
        <v>44.47</v>
      </c>
      <c r="F1214" s="27">
        <f>D1214*E1214</f>
        <v>0</v>
      </c>
      <c r="G1214" s="245"/>
      <c r="H1214" s="246"/>
      <c r="I1214" s="54"/>
      <c r="J1214" s="166"/>
      <c r="K1214" s="167"/>
      <c r="L1214" s="167"/>
      <c r="M1214" s="6">
        <v>1.2452000000000001</v>
      </c>
      <c r="N1214" s="167"/>
      <c r="O1214" s="167"/>
      <c r="P1214" s="167"/>
    </row>
    <row r="1215" spans="1:16" s="6" customFormat="1" ht="138" hidden="1" customHeight="1" x14ac:dyDescent="0.25">
      <c r="A1215" s="29"/>
      <c r="B1215" s="78" t="s">
        <v>1249</v>
      </c>
      <c r="C1215" s="66"/>
      <c r="D1215" s="43"/>
      <c r="E1215" s="102"/>
      <c r="F1215" s="27"/>
      <c r="G1215" s="245"/>
      <c r="H1215" s="246"/>
      <c r="I1215" s="54"/>
      <c r="J1215" s="166"/>
      <c r="K1215" s="167"/>
      <c r="L1215" s="167"/>
      <c r="M1215" s="6">
        <v>1.2452000000000001</v>
      </c>
      <c r="N1215" s="167"/>
      <c r="O1215" s="167"/>
      <c r="P1215" s="167"/>
    </row>
    <row r="1216" spans="1:16" s="6" customFormat="1" ht="18.75" hidden="1" customHeight="1" x14ac:dyDescent="0.25">
      <c r="A1216" s="29"/>
      <c r="B1216" s="79"/>
      <c r="C1216" s="66"/>
      <c r="D1216" s="43"/>
      <c r="E1216" s="102"/>
      <c r="F1216" s="27"/>
      <c r="G1216" s="245"/>
      <c r="H1216" s="246"/>
      <c r="I1216" s="54"/>
      <c r="J1216" s="166"/>
      <c r="K1216" s="167"/>
      <c r="L1216" s="167"/>
      <c r="M1216" s="6">
        <v>1.2452000000000001</v>
      </c>
      <c r="N1216" s="167"/>
      <c r="O1216" s="167"/>
      <c r="P1216" s="167"/>
    </row>
    <row r="1217" spans="1:16" s="6" customFormat="1" ht="18.75" hidden="1" customHeight="1" x14ac:dyDescent="0.25">
      <c r="A1217" s="29" t="s">
        <v>1250</v>
      </c>
      <c r="B1217" s="79" t="s">
        <v>1251</v>
      </c>
      <c r="C1217" s="66" t="s">
        <v>22</v>
      </c>
      <c r="D1217" s="43">
        <f>((L1217/M1217)/E1217)</f>
        <v>0</v>
      </c>
      <c r="E1217" s="26">
        <v>55.97</v>
      </c>
      <c r="F1217" s="27">
        <f>D1217*E1217</f>
        <v>0</v>
      </c>
      <c r="G1217" s="245"/>
      <c r="H1217" s="246"/>
      <c r="I1217" s="54"/>
      <c r="J1217" s="166"/>
      <c r="K1217" s="167"/>
      <c r="L1217" s="167"/>
      <c r="M1217" s="6">
        <v>1.2452000000000001</v>
      </c>
      <c r="N1217" s="167"/>
      <c r="O1217" s="167"/>
      <c r="P1217" s="167"/>
    </row>
    <row r="1218" spans="1:16" s="6" customFormat="1" ht="141.75" hidden="1" x14ac:dyDescent="0.25">
      <c r="A1218" s="29"/>
      <c r="B1218" s="78" t="s">
        <v>1249</v>
      </c>
      <c r="C1218" s="31"/>
      <c r="D1218" s="104"/>
      <c r="E1218" s="26"/>
      <c r="F1218" s="63"/>
      <c r="G1218" s="245"/>
      <c r="H1218" s="246"/>
      <c r="I1218" s="54"/>
      <c r="J1218" s="166"/>
      <c r="K1218" s="167"/>
      <c r="L1218" s="167"/>
      <c r="M1218" s="6">
        <v>1.2452000000000001</v>
      </c>
      <c r="N1218" s="167"/>
      <c r="O1218" s="167"/>
      <c r="P1218" s="167"/>
    </row>
    <row r="1219" spans="1:16" s="6" customFormat="1" ht="23.25" hidden="1" x14ac:dyDescent="0.25">
      <c r="A1219" s="29"/>
      <c r="B1219" s="78"/>
      <c r="C1219" s="31"/>
      <c r="D1219" s="104"/>
      <c r="E1219" s="26"/>
      <c r="F1219" s="63"/>
      <c r="G1219" s="245"/>
      <c r="H1219" s="246"/>
      <c r="I1219" s="54"/>
      <c r="J1219" s="161"/>
      <c r="K1219" s="161"/>
      <c r="L1219" s="161"/>
      <c r="M1219" s="6">
        <v>1.2452000000000001</v>
      </c>
      <c r="N1219" s="161"/>
      <c r="O1219" s="161"/>
      <c r="P1219" s="161"/>
    </row>
    <row r="1220" spans="1:16" s="6" customFormat="1" ht="23.25" hidden="1" x14ac:dyDescent="0.25">
      <c r="A1220" s="38" t="s">
        <v>1252</v>
      </c>
      <c r="B1220" s="39" t="s">
        <v>1253</v>
      </c>
      <c r="C1220" s="71" t="s">
        <v>18</v>
      </c>
      <c r="D1220" s="43">
        <f>((L1220/M1220)/E1220)</f>
        <v>0</v>
      </c>
      <c r="E1220" s="26">
        <v>16.64</v>
      </c>
      <c r="F1220" s="27">
        <f>D1220*E1220</f>
        <v>0</v>
      </c>
      <c r="G1220" s="245"/>
      <c r="H1220" s="246"/>
      <c r="I1220" s="54"/>
      <c r="J1220" s="161"/>
      <c r="K1220" s="161"/>
      <c r="L1220" s="161"/>
      <c r="M1220" s="6">
        <v>1.2452000000000001</v>
      </c>
      <c r="N1220" s="161"/>
      <c r="O1220" s="161"/>
      <c r="P1220" s="161"/>
    </row>
    <row r="1221" spans="1:16" s="6" customFormat="1" ht="141.75" hidden="1" x14ac:dyDescent="0.25">
      <c r="A1221" s="38"/>
      <c r="B1221" s="41" t="s">
        <v>1254</v>
      </c>
      <c r="C1221" s="71"/>
      <c r="D1221" s="104"/>
      <c r="E1221" s="26"/>
      <c r="F1221" s="63"/>
      <c r="G1221" s="245"/>
      <c r="H1221" s="246"/>
      <c r="I1221" s="54"/>
      <c r="J1221" s="161"/>
      <c r="K1221" s="161"/>
      <c r="L1221" s="161"/>
      <c r="M1221" s="6">
        <v>1.2452000000000001</v>
      </c>
      <c r="N1221" s="161"/>
      <c r="O1221" s="161"/>
      <c r="P1221" s="161"/>
    </row>
    <row r="1222" spans="1:16" s="6" customFormat="1" ht="23.25" hidden="1" x14ac:dyDescent="0.25">
      <c r="A1222" s="29"/>
      <c r="B1222" s="78"/>
      <c r="C1222" s="31"/>
      <c r="D1222" s="104"/>
      <c r="E1222" s="26"/>
      <c r="F1222" s="63"/>
      <c r="G1222" s="245"/>
      <c r="H1222" s="246"/>
      <c r="I1222" s="54"/>
      <c r="J1222" s="161"/>
      <c r="K1222" s="161"/>
      <c r="L1222" s="161"/>
      <c r="M1222" s="6">
        <v>1.2452000000000001</v>
      </c>
      <c r="N1222" s="161"/>
      <c r="O1222" s="161"/>
      <c r="P1222" s="161"/>
    </row>
    <row r="1223" spans="1:16" s="6" customFormat="1" ht="23.25" hidden="1" x14ac:dyDescent="0.25">
      <c r="A1223" s="38" t="s">
        <v>1255</v>
      </c>
      <c r="B1223" s="39" t="s">
        <v>1256</v>
      </c>
      <c r="C1223" s="71" t="s">
        <v>18</v>
      </c>
      <c r="D1223" s="43">
        <f>((L1223/M1223)/E1223)</f>
        <v>0</v>
      </c>
      <c r="E1223" s="26">
        <v>23</v>
      </c>
      <c r="F1223" s="27">
        <f>D1223*E1223</f>
        <v>0</v>
      </c>
      <c r="G1223" s="245"/>
      <c r="H1223" s="246"/>
      <c r="I1223" s="54"/>
      <c r="J1223" s="161"/>
      <c r="K1223" s="161"/>
      <c r="L1223" s="161"/>
      <c r="M1223" s="6">
        <v>1.2452000000000001</v>
      </c>
      <c r="N1223" s="161"/>
      <c r="O1223" s="161"/>
      <c r="P1223" s="161"/>
    </row>
    <row r="1224" spans="1:16" s="6" customFormat="1" ht="63" hidden="1" x14ac:dyDescent="0.25">
      <c r="A1224" s="38"/>
      <c r="B1224" s="41" t="s">
        <v>1257</v>
      </c>
      <c r="C1224" s="105"/>
      <c r="D1224" s="104"/>
      <c r="E1224" s="106"/>
      <c r="F1224" s="63"/>
      <c r="G1224" s="245"/>
      <c r="H1224" s="246"/>
      <c r="I1224" s="54"/>
      <c r="J1224" s="161"/>
      <c r="K1224" s="161"/>
      <c r="L1224" s="161"/>
      <c r="M1224" s="6">
        <v>1.2452000000000001</v>
      </c>
      <c r="N1224" s="161"/>
      <c r="O1224" s="161"/>
      <c r="P1224" s="161"/>
    </row>
    <row r="1225" spans="1:16" s="6" customFormat="1" ht="18" customHeight="1" x14ac:dyDescent="0.25">
      <c r="A1225" s="83"/>
      <c r="B1225" s="67"/>
      <c r="C1225" s="247" t="s">
        <v>60</v>
      </c>
      <c r="D1225" s="248"/>
      <c r="E1225" s="248"/>
      <c r="F1225" s="44">
        <f>SUM(F1125:F1224)</f>
        <v>318622.68</v>
      </c>
      <c r="G1225" s="245"/>
      <c r="H1225" s="246"/>
      <c r="I1225" s="36"/>
      <c r="M1225" s="6">
        <v>1.2452000000000001</v>
      </c>
    </row>
    <row r="1226" spans="1:16" s="6" customFormat="1" ht="18.75" x14ac:dyDescent="0.25">
      <c r="A1226" s="19">
        <v>160000</v>
      </c>
      <c r="B1226" s="20" t="s">
        <v>1258</v>
      </c>
      <c r="C1226" s="81"/>
      <c r="D1226" s="45"/>
      <c r="E1226" s="26"/>
      <c r="F1226" s="27"/>
      <c r="G1226" s="245"/>
      <c r="H1226" s="246"/>
      <c r="I1226" s="36"/>
      <c r="M1226" s="6">
        <v>1.2452000000000001</v>
      </c>
    </row>
    <row r="1227" spans="1:16" s="6" customFormat="1" ht="18.75" hidden="1" x14ac:dyDescent="0.25">
      <c r="A1227" s="25">
        <v>160100</v>
      </c>
      <c r="B1227" s="82" t="s">
        <v>1259</v>
      </c>
      <c r="C1227" s="31"/>
      <c r="D1227" s="43"/>
      <c r="E1227" s="26"/>
      <c r="F1227" s="27"/>
      <c r="G1227" s="245"/>
      <c r="H1227" s="246"/>
      <c r="I1227" s="36"/>
      <c r="M1227" s="6">
        <v>1.2452000000000001</v>
      </c>
    </row>
    <row r="1228" spans="1:16" s="6" customFormat="1" ht="21" hidden="1" customHeight="1" x14ac:dyDescent="0.25">
      <c r="A1228" s="29">
        <v>160101</v>
      </c>
      <c r="B1228" s="33" t="s">
        <v>1260</v>
      </c>
      <c r="C1228" s="31" t="s">
        <v>29</v>
      </c>
      <c r="D1228" s="43">
        <f>((L1228/M1228)/E1228)</f>
        <v>0</v>
      </c>
      <c r="E1228" s="26">
        <v>103</v>
      </c>
      <c r="F1228" s="27">
        <f>D1228*E1228</f>
        <v>0</v>
      </c>
      <c r="G1228" s="245"/>
      <c r="H1228" s="246"/>
      <c r="I1228" s="54"/>
      <c r="M1228" s="6">
        <v>1.2452000000000001</v>
      </c>
    </row>
    <row r="1229" spans="1:16" s="6" customFormat="1" ht="63" hidden="1" x14ac:dyDescent="0.25">
      <c r="A1229" s="29"/>
      <c r="B1229" s="30" t="s">
        <v>1261</v>
      </c>
      <c r="C1229" s="31"/>
      <c r="D1229" s="43"/>
      <c r="E1229" s="26"/>
      <c r="F1229" s="27"/>
      <c r="G1229" s="245"/>
      <c r="H1229" s="246"/>
      <c r="I1229" s="36"/>
      <c r="M1229" s="6">
        <v>1.2452000000000001</v>
      </c>
    </row>
    <row r="1230" spans="1:16" s="6" customFormat="1" ht="18.75" hidden="1" x14ac:dyDescent="0.25">
      <c r="A1230" s="29"/>
      <c r="B1230" s="30"/>
      <c r="C1230" s="31"/>
      <c r="D1230" s="43"/>
      <c r="E1230" s="26"/>
      <c r="F1230" s="27"/>
      <c r="G1230" s="245"/>
      <c r="H1230" s="246"/>
      <c r="I1230" s="36"/>
      <c r="M1230" s="6">
        <v>1.2452000000000001</v>
      </c>
    </row>
    <row r="1231" spans="1:16" s="6" customFormat="1" ht="21" hidden="1" x14ac:dyDescent="0.25">
      <c r="A1231" s="29" t="s">
        <v>1262</v>
      </c>
      <c r="B1231" s="33" t="s">
        <v>1263</v>
      </c>
      <c r="C1231" s="31" t="s">
        <v>29</v>
      </c>
      <c r="D1231" s="43">
        <f>((L1231/M1231)/E1231)</f>
        <v>0</v>
      </c>
      <c r="E1231" s="26">
        <v>89.63</v>
      </c>
      <c r="F1231" s="27">
        <f>D1231*E1231</f>
        <v>0</v>
      </c>
      <c r="G1231" s="245"/>
      <c r="H1231" s="246"/>
      <c r="I1231" s="54"/>
      <c r="M1231" s="6">
        <v>1.2452000000000001</v>
      </c>
    </row>
    <row r="1232" spans="1:16" s="6" customFormat="1" ht="78.75" hidden="1" x14ac:dyDescent="0.25">
      <c r="A1232" s="29"/>
      <c r="B1232" s="30" t="s">
        <v>1264</v>
      </c>
      <c r="C1232" s="31"/>
      <c r="D1232" s="43"/>
      <c r="E1232" s="26"/>
      <c r="F1232" s="27"/>
      <c r="G1232" s="245"/>
      <c r="H1232" s="246"/>
      <c r="I1232" s="36"/>
      <c r="M1232" s="6">
        <v>1.2452000000000001</v>
      </c>
    </row>
    <row r="1233" spans="1:13" s="6" customFormat="1" ht="18.75" hidden="1" x14ac:dyDescent="0.25">
      <c r="A1233" s="29"/>
      <c r="B1233" s="30"/>
      <c r="C1233" s="31"/>
      <c r="D1233" s="43"/>
      <c r="E1233" s="26"/>
      <c r="F1233" s="27"/>
      <c r="G1233" s="245"/>
      <c r="H1233" s="246"/>
      <c r="I1233" s="36"/>
      <c r="M1233" s="6">
        <v>1.2452000000000001</v>
      </c>
    </row>
    <row r="1234" spans="1:13" s="6" customFormat="1" ht="21" hidden="1" x14ac:dyDescent="0.25">
      <c r="A1234" s="29" t="s">
        <v>1265</v>
      </c>
      <c r="B1234" s="33" t="s">
        <v>1266</v>
      </c>
      <c r="C1234" s="31" t="s">
        <v>29</v>
      </c>
      <c r="D1234" s="43">
        <f>((L1234/M1234)/E1234)</f>
        <v>0</v>
      </c>
      <c r="E1234" s="26">
        <v>89.63</v>
      </c>
      <c r="F1234" s="27">
        <f>D1234*E1234</f>
        <v>0</v>
      </c>
      <c r="G1234" s="245"/>
      <c r="H1234" s="246"/>
      <c r="I1234" s="54"/>
      <c r="M1234" s="6">
        <v>1.2452000000000001</v>
      </c>
    </row>
    <row r="1235" spans="1:13" s="6" customFormat="1" ht="63" hidden="1" x14ac:dyDescent="0.25">
      <c r="A1235" s="29"/>
      <c r="B1235" s="30" t="s">
        <v>1267</v>
      </c>
      <c r="C1235" s="31"/>
      <c r="D1235" s="43"/>
      <c r="E1235" s="26"/>
      <c r="F1235" s="27"/>
      <c r="G1235" s="52"/>
      <c r="H1235" s="28"/>
      <c r="I1235" s="36"/>
      <c r="M1235" s="6">
        <v>1.2452000000000001</v>
      </c>
    </row>
    <row r="1236" spans="1:13" s="6" customFormat="1" ht="18.75" hidden="1" x14ac:dyDescent="0.25">
      <c r="A1236" s="29"/>
      <c r="B1236" s="30"/>
      <c r="C1236" s="31"/>
      <c r="D1236" s="43"/>
      <c r="E1236" s="26"/>
      <c r="F1236" s="27"/>
      <c r="G1236" s="178"/>
      <c r="H1236" s="28"/>
      <c r="I1236" s="36"/>
      <c r="M1236" s="6">
        <v>1.2452000000000001</v>
      </c>
    </row>
    <row r="1237" spans="1:13" s="6" customFormat="1" ht="18.75" x14ac:dyDescent="0.25">
      <c r="A1237" s="29" t="s">
        <v>1268</v>
      </c>
      <c r="B1237" s="79" t="s">
        <v>1269</v>
      </c>
      <c r="C1237" s="31" t="s">
        <v>7</v>
      </c>
      <c r="D1237" s="43">
        <v>45</v>
      </c>
      <c r="E1237" s="26">
        <v>76.38</v>
      </c>
      <c r="F1237" s="27">
        <f>D1237*E1237</f>
        <v>3437.1</v>
      </c>
      <c r="G1237" s="245"/>
      <c r="H1237" s="246"/>
      <c r="I1237" s="54"/>
      <c r="L1237" s="6">
        <v>3972.96</v>
      </c>
      <c r="M1237" s="6">
        <v>1.2452000000000001</v>
      </c>
    </row>
    <row r="1238" spans="1:13" s="6" customFormat="1" ht="63" x14ac:dyDescent="0.25">
      <c r="A1238" s="29"/>
      <c r="B1238" s="78" t="s">
        <v>1270</v>
      </c>
      <c r="C1238" s="31"/>
      <c r="D1238" s="43"/>
      <c r="E1238" s="26"/>
      <c r="F1238" s="27"/>
      <c r="G1238" s="245"/>
      <c r="H1238" s="246"/>
      <c r="I1238" s="36"/>
      <c r="M1238" s="6">
        <v>1.2452000000000001</v>
      </c>
    </row>
    <row r="1239" spans="1:13" s="6" customFormat="1" ht="18.75" hidden="1" x14ac:dyDescent="0.25">
      <c r="A1239" s="29"/>
      <c r="B1239" s="35"/>
      <c r="C1239" s="31"/>
      <c r="D1239" s="107"/>
      <c r="E1239" s="26"/>
      <c r="F1239" s="27"/>
      <c r="G1239" s="245"/>
      <c r="H1239" s="246"/>
      <c r="I1239" s="36"/>
      <c r="M1239" s="6">
        <v>1.2452000000000001</v>
      </c>
    </row>
    <row r="1240" spans="1:13" s="6" customFormat="1" ht="18.75" hidden="1" x14ac:dyDescent="0.25">
      <c r="A1240" s="29" t="s">
        <v>1271</v>
      </c>
      <c r="B1240" s="70" t="s">
        <v>1272</v>
      </c>
      <c r="C1240" s="31" t="s">
        <v>7</v>
      </c>
      <c r="D1240" s="43">
        <f>((L1240/M1240)/E1240)</f>
        <v>0</v>
      </c>
      <c r="E1240" s="26">
        <v>184.99</v>
      </c>
      <c r="F1240" s="27">
        <f>D1240*E1240</f>
        <v>0</v>
      </c>
      <c r="G1240" s="245"/>
      <c r="H1240" s="246"/>
      <c r="I1240" s="54"/>
      <c r="M1240" s="6">
        <v>1.2452000000000001</v>
      </c>
    </row>
    <row r="1241" spans="1:13" s="6" customFormat="1" ht="78.75" hidden="1" x14ac:dyDescent="0.25">
      <c r="A1241" s="29"/>
      <c r="B1241" s="35" t="s">
        <v>1273</v>
      </c>
      <c r="C1241" s="31"/>
      <c r="D1241" s="107"/>
      <c r="E1241" s="26"/>
      <c r="F1241" s="27"/>
      <c r="G1241" s="245"/>
      <c r="H1241" s="246"/>
      <c r="I1241" s="36"/>
      <c r="M1241" s="6">
        <v>1.2452000000000001</v>
      </c>
    </row>
    <row r="1242" spans="1:13" s="6" customFormat="1" ht="18" customHeight="1" x14ac:dyDescent="0.25">
      <c r="A1242" s="83"/>
      <c r="B1242" s="70"/>
      <c r="C1242" s="247" t="s">
        <v>60</v>
      </c>
      <c r="D1242" s="248"/>
      <c r="E1242" s="248"/>
      <c r="F1242" s="44">
        <f>SUM(F1228:F1241)</f>
        <v>3437.1</v>
      </c>
      <c r="G1242" s="245"/>
      <c r="H1242" s="246"/>
      <c r="I1242" s="36"/>
      <c r="M1242" s="6">
        <v>1.2452000000000001</v>
      </c>
    </row>
    <row r="1243" spans="1:13" s="6" customFormat="1" ht="18.75" x14ac:dyDescent="0.25">
      <c r="A1243" s="108">
        <v>170000</v>
      </c>
      <c r="B1243" s="20" t="s">
        <v>1274</v>
      </c>
      <c r="C1243" s="109"/>
      <c r="D1243" s="45"/>
      <c r="E1243" s="23"/>
      <c r="F1243" s="27"/>
      <c r="G1243" s="245"/>
      <c r="H1243" s="246"/>
      <c r="I1243" s="36"/>
      <c r="M1243" s="6">
        <v>1.2452000000000001</v>
      </c>
    </row>
    <row r="1244" spans="1:13" s="6" customFormat="1" ht="18.75" x14ac:dyDescent="0.25">
      <c r="A1244" s="110">
        <v>170100</v>
      </c>
      <c r="B1244" s="82" t="s">
        <v>1275</v>
      </c>
      <c r="C1244" s="31"/>
      <c r="D1244" s="43"/>
      <c r="E1244" s="26"/>
      <c r="F1244" s="27"/>
      <c r="G1244" s="245"/>
      <c r="H1244" s="246"/>
      <c r="I1244" s="36"/>
      <c r="M1244" s="6">
        <v>1.2452000000000001</v>
      </c>
    </row>
    <row r="1245" spans="1:13" s="6" customFormat="1" ht="21" hidden="1" x14ac:dyDescent="0.25">
      <c r="A1245" s="111">
        <v>170101</v>
      </c>
      <c r="B1245" s="33" t="s">
        <v>1276</v>
      </c>
      <c r="C1245" s="31" t="s">
        <v>29</v>
      </c>
      <c r="D1245" s="43">
        <f>((L1245/M1245)/E1245)</f>
        <v>0</v>
      </c>
      <c r="E1245" s="26">
        <v>10.81</v>
      </c>
      <c r="F1245" s="27">
        <f>D1245*E1245</f>
        <v>0</v>
      </c>
      <c r="G1245" s="245"/>
      <c r="H1245" s="246"/>
      <c r="I1245" s="54"/>
      <c r="M1245" s="6">
        <v>1.2452000000000001</v>
      </c>
    </row>
    <row r="1246" spans="1:13" s="6" customFormat="1" ht="110.25" hidden="1" x14ac:dyDescent="0.25">
      <c r="A1246" s="111"/>
      <c r="B1246" s="30" t="s">
        <v>1277</v>
      </c>
      <c r="C1246" s="31"/>
      <c r="D1246" s="43"/>
      <c r="E1246" s="26"/>
      <c r="F1246" s="27"/>
      <c r="G1246" s="245"/>
      <c r="H1246" s="246"/>
      <c r="I1246" s="36"/>
      <c r="M1246" s="6">
        <v>1.2452000000000001</v>
      </c>
    </row>
    <row r="1247" spans="1:13" s="6" customFormat="1" ht="18.75" hidden="1" x14ac:dyDescent="0.25">
      <c r="A1247" s="111"/>
      <c r="B1247" s="30"/>
      <c r="C1247" s="31"/>
      <c r="D1247" s="43"/>
      <c r="E1247" s="26"/>
      <c r="F1247" s="27"/>
      <c r="G1247" s="245"/>
      <c r="H1247" s="246"/>
      <c r="I1247" s="36"/>
      <c r="M1247" s="6">
        <v>1.2452000000000001</v>
      </c>
    </row>
    <row r="1248" spans="1:13" s="6" customFormat="1" ht="45.75" customHeight="1" x14ac:dyDescent="0.25">
      <c r="A1248" s="111">
        <v>170102</v>
      </c>
      <c r="B1248" s="33" t="s">
        <v>1278</v>
      </c>
      <c r="C1248" s="31" t="s">
        <v>29</v>
      </c>
      <c r="D1248" s="43">
        <v>5000</v>
      </c>
      <c r="E1248" s="26">
        <v>15.09</v>
      </c>
      <c r="F1248" s="27">
        <f>D1248*E1248</f>
        <v>75450</v>
      </c>
      <c r="G1248" s="245"/>
      <c r="H1248" s="246"/>
      <c r="I1248" s="54"/>
      <c r="L1248" s="6">
        <f>58283.85+23810.88</f>
        <v>82094.73</v>
      </c>
      <c r="M1248" s="6">
        <v>1.2452000000000001</v>
      </c>
    </row>
    <row r="1249" spans="1:13" s="6" customFormat="1" ht="141.75" x14ac:dyDescent="0.25">
      <c r="A1249" s="111"/>
      <c r="B1249" s="30" t="s">
        <v>1279</v>
      </c>
      <c r="C1249" s="31"/>
      <c r="D1249" s="43"/>
      <c r="E1249" s="26"/>
      <c r="F1249" s="27"/>
      <c r="G1249" s="245"/>
      <c r="H1249" s="246"/>
      <c r="I1249" s="36"/>
      <c r="M1249" s="6">
        <v>1.2452000000000001</v>
      </c>
    </row>
    <row r="1250" spans="1:13" s="6" customFormat="1" ht="18.75" hidden="1" x14ac:dyDescent="0.25">
      <c r="A1250" s="111"/>
      <c r="B1250" s="33"/>
      <c r="C1250" s="31"/>
      <c r="D1250" s="43"/>
      <c r="E1250" s="26"/>
      <c r="F1250" s="27"/>
      <c r="G1250" s="245"/>
      <c r="H1250" s="246"/>
      <c r="I1250" s="36"/>
      <c r="M1250" s="6">
        <v>1.2452000000000001</v>
      </c>
    </row>
    <row r="1251" spans="1:13" s="6" customFormat="1" ht="21" hidden="1" x14ac:dyDescent="0.25">
      <c r="A1251" s="111">
        <v>170103</v>
      </c>
      <c r="B1251" s="33" t="s">
        <v>1280</v>
      </c>
      <c r="C1251" s="31" t="s">
        <v>29</v>
      </c>
      <c r="D1251" s="43">
        <f>((L1251/M1251)/E1251)</f>
        <v>0</v>
      </c>
      <c r="E1251" s="26">
        <v>16.66</v>
      </c>
      <c r="F1251" s="27">
        <f>D1251*E1251</f>
        <v>0</v>
      </c>
      <c r="G1251" s="245"/>
      <c r="H1251" s="246"/>
      <c r="I1251" s="54"/>
      <c r="M1251" s="6">
        <v>1.2452000000000001</v>
      </c>
    </row>
    <row r="1252" spans="1:13" s="6" customFormat="1" ht="139.5" hidden="1" customHeight="1" x14ac:dyDescent="0.25">
      <c r="A1252" s="111"/>
      <c r="B1252" s="30" t="s">
        <v>1281</v>
      </c>
      <c r="C1252" s="31"/>
      <c r="D1252" s="43"/>
      <c r="E1252" s="26"/>
      <c r="F1252" s="27"/>
      <c r="G1252" s="245"/>
      <c r="H1252" s="246"/>
      <c r="I1252" s="36"/>
      <c r="M1252" s="6">
        <v>1.2452000000000001</v>
      </c>
    </row>
    <row r="1253" spans="1:13" s="6" customFormat="1" ht="18.75" hidden="1" x14ac:dyDescent="0.25">
      <c r="A1253" s="111"/>
      <c r="B1253" s="30"/>
      <c r="C1253" s="31"/>
      <c r="D1253" s="43"/>
      <c r="E1253" s="26"/>
      <c r="F1253" s="27"/>
      <c r="G1253" s="245"/>
      <c r="H1253" s="246"/>
      <c r="I1253" s="36"/>
      <c r="M1253" s="6">
        <v>1.2452000000000001</v>
      </c>
    </row>
    <row r="1254" spans="1:13" s="6" customFormat="1" ht="54.75" hidden="1" customHeight="1" x14ac:dyDescent="0.25">
      <c r="A1254" s="111">
        <v>170104</v>
      </c>
      <c r="B1254" s="33" t="s">
        <v>1282</v>
      </c>
      <c r="C1254" s="31" t="s">
        <v>29</v>
      </c>
      <c r="D1254" s="43">
        <f>((L1254/M1254)/E1254)</f>
        <v>0</v>
      </c>
      <c r="E1254" s="26">
        <v>23.17</v>
      </c>
      <c r="F1254" s="27">
        <f>D1254*E1254</f>
        <v>0</v>
      </c>
      <c r="G1254" s="245"/>
      <c r="H1254" s="246"/>
      <c r="I1254" s="54"/>
      <c r="M1254" s="6">
        <v>1.2452000000000001</v>
      </c>
    </row>
    <row r="1255" spans="1:13" s="6" customFormat="1" ht="94.5" hidden="1" x14ac:dyDescent="0.25">
      <c r="A1255" s="111"/>
      <c r="B1255" s="30" t="s">
        <v>1283</v>
      </c>
      <c r="C1255" s="31"/>
      <c r="D1255" s="43"/>
      <c r="E1255" s="26"/>
      <c r="F1255" s="27"/>
      <c r="G1255" s="245"/>
      <c r="H1255" s="246"/>
      <c r="I1255" s="36"/>
      <c r="M1255" s="6">
        <v>1.2452000000000001</v>
      </c>
    </row>
    <row r="1256" spans="1:13" s="6" customFormat="1" ht="18.75" hidden="1" x14ac:dyDescent="0.25">
      <c r="A1256" s="111"/>
      <c r="B1256" s="30"/>
      <c r="C1256" s="31"/>
      <c r="D1256" s="43"/>
      <c r="E1256" s="26"/>
      <c r="F1256" s="27"/>
      <c r="G1256" s="245"/>
      <c r="H1256" s="246"/>
      <c r="I1256" s="36"/>
      <c r="M1256" s="6">
        <v>1.2452000000000001</v>
      </c>
    </row>
    <row r="1257" spans="1:13" s="6" customFormat="1" ht="37.5" customHeight="1" x14ac:dyDescent="0.25">
      <c r="A1257" s="111">
        <v>170105</v>
      </c>
      <c r="B1257" s="33" t="s">
        <v>1284</v>
      </c>
      <c r="C1257" s="31" t="s">
        <v>29</v>
      </c>
      <c r="D1257" s="43">
        <v>50</v>
      </c>
      <c r="E1257" s="26">
        <v>26.92</v>
      </c>
      <c r="F1257" s="27">
        <f>D1257*E1257</f>
        <v>1346</v>
      </c>
      <c r="G1257" s="245"/>
      <c r="H1257" s="246"/>
      <c r="I1257" s="54"/>
      <c r="L1257" s="6">
        <v>1684.22</v>
      </c>
      <c r="M1257" s="6">
        <v>1.2452000000000001</v>
      </c>
    </row>
    <row r="1258" spans="1:13" s="6" customFormat="1" ht="141.75" x14ac:dyDescent="0.25">
      <c r="A1258" s="111"/>
      <c r="B1258" s="30" t="s">
        <v>1285</v>
      </c>
      <c r="C1258" s="31"/>
      <c r="D1258" s="43"/>
      <c r="E1258" s="26"/>
      <c r="F1258" s="27"/>
      <c r="G1258" s="245"/>
      <c r="H1258" s="246"/>
      <c r="I1258" s="36"/>
      <c r="M1258" s="6">
        <v>1.2452000000000001</v>
      </c>
    </row>
    <row r="1259" spans="1:13" s="6" customFormat="1" ht="18.75" hidden="1" x14ac:dyDescent="0.25">
      <c r="A1259" s="111"/>
      <c r="B1259" s="30"/>
      <c r="C1259" s="31"/>
      <c r="D1259" s="43"/>
      <c r="E1259" s="26"/>
      <c r="F1259" s="27"/>
      <c r="G1259" s="245"/>
      <c r="H1259" s="246"/>
      <c r="I1259" s="36"/>
      <c r="M1259" s="6">
        <v>1.2452000000000001</v>
      </c>
    </row>
    <row r="1260" spans="1:13" s="6" customFormat="1" ht="41.25" hidden="1" customHeight="1" x14ac:dyDescent="0.25">
      <c r="A1260" s="111">
        <v>170106</v>
      </c>
      <c r="B1260" s="33" t="s">
        <v>1286</v>
      </c>
      <c r="C1260" s="31" t="s">
        <v>18</v>
      </c>
      <c r="D1260" s="43">
        <f>((L1260/M1260)/E1260)</f>
        <v>0</v>
      </c>
      <c r="E1260" s="26">
        <v>9.41</v>
      </c>
      <c r="F1260" s="27">
        <f>D1260*E1260</f>
        <v>0</v>
      </c>
      <c r="G1260" s="245"/>
      <c r="H1260" s="246"/>
      <c r="I1260" s="54"/>
      <c r="M1260" s="6">
        <v>1.2452000000000001</v>
      </c>
    </row>
    <row r="1261" spans="1:13" s="6" customFormat="1" ht="157.5" hidden="1" x14ac:dyDescent="0.25">
      <c r="A1261" s="111"/>
      <c r="B1261" s="30" t="s">
        <v>1287</v>
      </c>
      <c r="C1261" s="31"/>
      <c r="D1261" s="43"/>
      <c r="E1261" s="26"/>
      <c r="F1261" s="27"/>
      <c r="G1261" s="245"/>
      <c r="H1261" s="246"/>
      <c r="I1261" s="36"/>
      <c r="M1261" s="6">
        <v>1.2452000000000001</v>
      </c>
    </row>
    <row r="1262" spans="1:13" s="6" customFormat="1" ht="18.75" hidden="1" x14ac:dyDescent="0.25">
      <c r="A1262" s="111"/>
      <c r="B1262" s="30"/>
      <c r="C1262" s="31"/>
      <c r="D1262" s="43"/>
      <c r="E1262" s="26"/>
      <c r="F1262" s="27"/>
      <c r="G1262" s="245"/>
      <c r="H1262" s="246"/>
      <c r="I1262" s="36"/>
      <c r="M1262" s="6">
        <v>1.2452000000000001</v>
      </c>
    </row>
    <row r="1263" spans="1:13" s="6" customFormat="1" ht="31.5" x14ac:dyDescent="0.25">
      <c r="A1263" s="111">
        <v>170107</v>
      </c>
      <c r="B1263" s="33" t="s">
        <v>1288</v>
      </c>
      <c r="C1263" s="31" t="s">
        <v>29</v>
      </c>
      <c r="D1263" s="43">
        <v>292.37</v>
      </c>
      <c r="E1263" s="26">
        <v>19.3</v>
      </c>
      <c r="F1263" s="27">
        <f>D1263*E1263</f>
        <v>5642.741</v>
      </c>
      <c r="G1263" s="245"/>
      <c r="H1263" s="246"/>
      <c r="I1263" s="54"/>
      <c r="L1263" s="6">
        <f>1265.33+5204.55</f>
        <v>6469.88</v>
      </c>
      <c r="M1263" s="6">
        <v>1.2452000000000001</v>
      </c>
    </row>
    <row r="1264" spans="1:13" s="6" customFormat="1" ht="192.75" customHeight="1" x14ac:dyDescent="0.25">
      <c r="A1264" s="111"/>
      <c r="B1264" s="30" t="s">
        <v>1289</v>
      </c>
      <c r="C1264" s="31"/>
      <c r="D1264" s="43"/>
      <c r="E1264" s="26"/>
      <c r="F1264" s="27"/>
      <c r="G1264" s="245"/>
      <c r="H1264" s="246"/>
      <c r="I1264" s="36"/>
      <c r="M1264" s="6">
        <v>1.2452000000000001</v>
      </c>
    </row>
    <row r="1265" spans="1:13" s="6" customFormat="1" ht="18.75" hidden="1" x14ac:dyDescent="0.25">
      <c r="A1265" s="111"/>
      <c r="B1265" s="30"/>
      <c r="C1265" s="31"/>
      <c r="D1265" s="43"/>
      <c r="E1265" s="26"/>
      <c r="F1265" s="27"/>
      <c r="G1265" s="245"/>
      <c r="H1265" s="246"/>
      <c r="I1265" s="36"/>
      <c r="M1265" s="6">
        <v>1.2452000000000001</v>
      </c>
    </row>
    <row r="1266" spans="1:13" s="6" customFormat="1" ht="21" hidden="1" x14ac:dyDescent="0.25">
      <c r="A1266" s="111">
        <v>170108</v>
      </c>
      <c r="B1266" s="79" t="s">
        <v>1290</v>
      </c>
      <c r="C1266" s="31" t="s">
        <v>29</v>
      </c>
      <c r="D1266" s="43">
        <f>((L1266/M1266)/E1266)</f>
        <v>0</v>
      </c>
      <c r="E1266" s="26">
        <v>17.46</v>
      </c>
      <c r="F1266" s="27">
        <f>D1266*E1266</f>
        <v>0</v>
      </c>
      <c r="G1266" s="245"/>
      <c r="H1266" s="246"/>
      <c r="I1266" s="54"/>
      <c r="M1266" s="6">
        <v>1.2452000000000001</v>
      </c>
    </row>
    <row r="1267" spans="1:13" s="6" customFormat="1" ht="187.5" hidden="1" customHeight="1" x14ac:dyDescent="0.25">
      <c r="A1267" s="111"/>
      <c r="B1267" s="78" t="s">
        <v>1291</v>
      </c>
      <c r="C1267" s="31"/>
      <c r="D1267" s="43"/>
      <c r="E1267" s="26"/>
      <c r="F1267" s="27"/>
      <c r="G1267" s="245"/>
      <c r="H1267" s="246"/>
      <c r="I1267" s="36"/>
      <c r="M1267" s="6">
        <v>1.2452000000000001</v>
      </c>
    </row>
    <row r="1268" spans="1:13" s="6" customFormat="1" ht="18.75" hidden="1" x14ac:dyDescent="0.25">
      <c r="A1268" s="111"/>
      <c r="B1268" s="30"/>
      <c r="C1268" s="31"/>
      <c r="D1268" s="43"/>
      <c r="E1268" s="26"/>
      <c r="F1268" s="27"/>
      <c r="G1268" s="245"/>
      <c r="H1268" s="246"/>
      <c r="I1268" s="36"/>
      <c r="M1268" s="6">
        <v>1.2452000000000001</v>
      </c>
    </row>
    <row r="1269" spans="1:13" s="6" customFormat="1" ht="39.75" hidden="1" customHeight="1" x14ac:dyDescent="0.25">
      <c r="A1269" s="111">
        <v>170109</v>
      </c>
      <c r="B1269" s="33" t="s">
        <v>1292</v>
      </c>
      <c r="C1269" s="31" t="s">
        <v>22</v>
      </c>
      <c r="D1269" s="43">
        <f>((L1269/M1269)/E1269)</f>
        <v>0</v>
      </c>
      <c r="E1269" s="26">
        <v>5.8</v>
      </c>
      <c r="F1269" s="27">
        <f>D1269*E1269</f>
        <v>0</v>
      </c>
      <c r="G1269" s="245"/>
      <c r="H1269" s="246"/>
      <c r="I1269" s="54"/>
      <c r="M1269" s="6">
        <v>1.2452000000000001</v>
      </c>
    </row>
    <row r="1270" spans="1:13" s="6" customFormat="1" ht="98.25" hidden="1" customHeight="1" x14ac:dyDescent="0.25">
      <c r="A1270" s="111"/>
      <c r="B1270" s="30" t="s">
        <v>1293</v>
      </c>
      <c r="C1270" s="31"/>
      <c r="D1270" s="43"/>
      <c r="E1270" s="26"/>
      <c r="F1270" s="27"/>
      <c r="G1270" s="245"/>
      <c r="H1270" s="246"/>
      <c r="I1270" s="36"/>
      <c r="M1270" s="6">
        <v>1.2452000000000001</v>
      </c>
    </row>
    <row r="1271" spans="1:13" s="6" customFormat="1" ht="18.75" hidden="1" x14ac:dyDescent="0.25">
      <c r="A1271" s="111"/>
      <c r="B1271" s="33"/>
      <c r="C1271" s="31"/>
      <c r="D1271" s="43"/>
      <c r="E1271" s="26"/>
      <c r="F1271" s="27"/>
      <c r="G1271" s="245"/>
      <c r="H1271" s="246"/>
      <c r="I1271" s="36"/>
      <c r="M1271" s="6">
        <v>1.2452000000000001</v>
      </c>
    </row>
    <row r="1272" spans="1:13" s="6" customFormat="1" ht="31.5" x14ac:dyDescent="0.25">
      <c r="A1272" s="111">
        <v>170110</v>
      </c>
      <c r="B1272" s="33" t="s">
        <v>1294</v>
      </c>
      <c r="C1272" s="31" t="s">
        <v>29</v>
      </c>
      <c r="D1272" s="43">
        <v>4901.0200000000004</v>
      </c>
      <c r="E1272" s="26">
        <v>13.49</v>
      </c>
      <c r="F1272" s="27">
        <f>D1272*E1272</f>
        <v>66114.7598</v>
      </c>
      <c r="G1272" s="245"/>
      <c r="H1272" s="246"/>
      <c r="I1272" s="54"/>
      <c r="L1272" s="6">
        <f>26963.15+47310.72</f>
        <v>74273.87</v>
      </c>
      <c r="M1272" s="6">
        <v>1.2452000000000001</v>
      </c>
    </row>
    <row r="1273" spans="1:13" s="6" customFormat="1" ht="100.5" customHeight="1" x14ac:dyDescent="0.25">
      <c r="A1273" s="111"/>
      <c r="B1273" s="30" t="s">
        <v>1295</v>
      </c>
      <c r="C1273" s="31"/>
      <c r="D1273" s="43"/>
      <c r="E1273" s="26"/>
      <c r="F1273" s="27"/>
      <c r="G1273" s="245"/>
      <c r="H1273" s="246"/>
      <c r="I1273" s="36"/>
      <c r="M1273" s="6">
        <v>1.2452000000000001</v>
      </c>
    </row>
    <row r="1274" spans="1:13" s="6" customFormat="1" ht="18.75" hidden="1" x14ac:dyDescent="0.25">
      <c r="A1274" s="111"/>
      <c r="B1274" s="30"/>
      <c r="C1274" s="31"/>
      <c r="D1274" s="43"/>
      <c r="E1274" s="26"/>
      <c r="F1274" s="27"/>
      <c r="G1274" s="245"/>
      <c r="H1274" s="246"/>
      <c r="I1274" s="36"/>
      <c r="M1274" s="6">
        <v>1.2452000000000001</v>
      </c>
    </row>
    <row r="1275" spans="1:13" s="6" customFormat="1" ht="21" hidden="1" customHeight="1" x14ac:dyDescent="0.25">
      <c r="A1275" s="111">
        <v>170111</v>
      </c>
      <c r="B1275" s="33" t="s">
        <v>1296</v>
      </c>
      <c r="C1275" s="31" t="s">
        <v>29</v>
      </c>
      <c r="D1275" s="43">
        <f>((L1275/M1275)/E1275)</f>
        <v>0</v>
      </c>
      <c r="E1275" s="26">
        <v>16.77</v>
      </c>
      <c r="F1275" s="27">
        <f>D1275*E1275</f>
        <v>0</v>
      </c>
      <c r="G1275" s="245"/>
      <c r="H1275" s="246"/>
      <c r="I1275" s="54"/>
      <c r="M1275" s="6">
        <v>1.2452000000000001</v>
      </c>
    </row>
    <row r="1276" spans="1:13" s="6" customFormat="1" ht="94.5" hidden="1" x14ac:dyDescent="0.25">
      <c r="A1276" s="111"/>
      <c r="B1276" s="30" t="s">
        <v>1297</v>
      </c>
      <c r="C1276" s="31"/>
      <c r="D1276" s="43"/>
      <c r="E1276" s="26"/>
      <c r="F1276" s="27"/>
      <c r="G1276" s="245"/>
      <c r="H1276" s="246"/>
      <c r="I1276" s="36"/>
      <c r="M1276" s="6">
        <v>1.2452000000000001</v>
      </c>
    </row>
    <row r="1277" spans="1:13" s="6" customFormat="1" ht="18.75" hidden="1" x14ac:dyDescent="0.25">
      <c r="A1277" s="111"/>
      <c r="B1277" s="30"/>
      <c r="C1277" s="31"/>
      <c r="D1277" s="43"/>
      <c r="E1277" s="26"/>
      <c r="F1277" s="27"/>
      <c r="G1277" s="245"/>
      <c r="H1277" s="246"/>
      <c r="I1277" s="36"/>
      <c r="M1277" s="6">
        <v>1.2452000000000001</v>
      </c>
    </row>
    <row r="1278" spans="1:13" s="6" customFormat="1" ht="18.75" hidden="1" x14ac:dyDescent="0.25">
      <c r="A1278" s="111">
        <v>170200</v>
      </c>
      <c r="B1278" s="42" t="s">
        <v>1298</v>
      </c>
      <c r="C1278" s="31"/>
      <c r="D1278" s="43"/>
      <c r="E1278" s="26"/>
      <c r="F1278" s="27"/>
      <c r="G1278" s="245"/>
      <c r="H1278" s="246"/>
      <c r="I1278" s="36"/>
      <c r="M1278" s="6">
        <v>1.2452000000000001</v>
      </c>
    </row>
    <row r="1279" spans="1:13" s="6" customFormat="1" ht="21" hidden="1" x14ac:dyDescent="0.25">
      <c r="A1279" s="111">
        <v>170201</v>
      </c>
      <c r="B1279" s="33" t="s">
        <v>1299</v>
      </c>
      <c r="C1279" s="31" t="s">
        <v>29</v>
      </c>
      <c r="D1279" s="43">
        <f>((L1279/M1279)/E1279)</f>
        <v>0</v>
      </c>
      <c r="E1279" s="26">
        <v>13.98</v>
      </c>
      <c r="F1279" s="27">
        <f>D1279*E1279</f>
        <v>0</v>
      </c>
      <c r="G1279" s="245"/>
      <c r="H1279" s="246"/>
      <c r="I1279" s="54"/>
      <c r="M1279" s="6">
        <v>1.2452000000000001</v>
      </c>
    </row>
    <row r="1280" spans="1:13" s="6" customFormat="1" ht="126" hidden="1" x14ac:dyDescent="0.25">
      <c r="A1280" s="111"/>
      <c r="B1280" s="30" t="s">
        <v>1300</v>
      </c>
      <c r="C1280" s="31"/>
      <c r="D1280" s="43"/>
      <c r="E1280" s="26"/>
      <c r="F1280" s="27"/>
      <c r="G1280" s="245"/>
      <c r="H1280" s="246"/>
      <c r="I1280" s="36"/>
      <c r="M1280" s="6">
        <v>1.2452000000000001</v>
      </c>
    </row>
    <row r="1281" spans="1:15" s="6" customFormat="1" ht="18.75" hidden="1" x14ac:dyDescent="0.25">
      <c r="A1281" s="111"/>
      <c r="B1281" s="33"/>
      <c r="C1281" s="31"/>
      <c r="D1281" s="43"/>
      <c r="E1281" s="26"/>
      <c r="F1281" s="27"/>
      <c r="G1281" s="245"/>
      <c r="H1281" s="246"/>
      <c r="I1281" s="36"/>
      <c r="M1281" s="6">
        <v>1.2452000000000001</v>
      </c>
    </row>
    <row r="1282" spans="1:15" s="6" customFormat="1" ht="31.5" hidden="1" x14ac:dyDescent="0.25">
      <c r="A1282" s="111">
        <v>170202</v>
      </c>
      <c r="B1282" s="33" t="s">
        <v>1301</v>
      </c>
      <c r="C1282" s="31" t="s">
        <v>29</v>
      </c>
      <c r="D1282" s="43">
        <f>((L1282/M1282)/E1282)</f>
        <v>0</v>
      </c>
      <c r="E1282" s="26">
        <v>9.0500000000000007</v>
      </c>
      <c r="F1282" s="27">
        <f>D1282*E1282</f>
        <v>0</v>
      </c>
      <c r="G1282" s="245"/>
      <c r="H1282" s="246"/>
      <c r="I1282" s="54"/>
      <c r="M1282" s="6">
        <v>1.2452000000000001</v>
      </c>
    </row>
    <row r="1283" spans="1:15" s="6" customFormat="1" ht="126" hidden="1" x14ac:dyDescent="0.25">
      <c r="A1283" s="111"/>
      <c r="B1283" s="30" t="s">
        <v>1302</v>
      </c>
      <c r="C1283" s="31"/>
      <c r="D1283" s="43"/>
      <c r="E1283" s="26"/>
      <c r="F1283" s="27"/>
      <c r="G1283" s="245"/>
      <c r="H1283" s="246"/>
      <c r="I1283" s="36"/>
      <c r="M1283" s="6">
        <v>1.2452000000000001</v>
      </c>
    </row>
    <row r="1284" spans="1:15" s="6" customFormat="1" ht="18.75" hidden="1" x14ac:dyDescent="0.25">
      <c r="A1284" s="111"/>
      <c r="B1284" s="30"/>
      <c r="C1284" s="31"/>
      <c r="D1284" s="43"/>
      <c r="E1284" s="26"/>
      <c r="F1284" s="27"/>
      <c r="G1284" s="245"/>
      <c r="H1284" s="246"/>
      <c r="I1284" s="36"/>
      <c r="M1284" s="6">
        <v>1.2452000000000001</v>
      </c>
    </row>
    <row r="1285" spans="1:15" s="6" customFormat="1" ht="18.75" hidden="1" x14ac:dyDescent="0.25">
      <c r="A1285" s="111">
        <v>170203</v>
      </c>
      <c r="B1285" s="33" t="s">
        <v>1303</v>
      </c>
      <c r="C1285" s="31" t="s">
        <v>18</v>
      </c>
      <c r="D1285" s="43">
        <f>((L1285/M1285)/E1285)</f>
        <v>0</v>
      </c>
      <c r="E1285" s="26">
        <v>21.9</v>
      </c>
      <c r="F1285" s="27">
        <f>D1285*E1285</f>
        <v>0</v>
      </c>
      <c r="G1285" s="245"/>
      <c r="H1285" s="246"/>
      <c r="I1285" s="54"/>
      <c r="M1285" s="6">
        <v>1.2452000000000001</v>
      </c>
    </row>
    <row r="1286" spans="1:15" s="6" customFormat="1" ht="110.25" hidden="1" x14ac:dyDescent="0.25">
      <c r="A1286" s="111"/>
      <c r="B1286" s="30" t="s">
        <v>1304</v>
      </c>
      <c r="C1286" s="31"/>
      <c r="D1286" s="43"/>
      <c r="E1286" s="26"/>
      <c r="F1286" s="27"/>
      <c r="G1286" s="245"/>
      <c r="H1286" s="246"/>
      <c r="I1286" s="36"/>
      <c r="M1286" s="6">
        <v>1.2452000000000001</v>
      </c>
    </row>
    <row r="1287" spans="1:15" s="6" customFormat="1" ht="18.75" hidden="1" x14ac:dyDescent="0.25">
      <c r="A1287" s="111"/>
      <c r="B1287" s="33"/>
      <c r="C1287" s="31"/>
      <c r="D1287" s="43"/>
      <c r="E1287" s="26"/>
      <c r="F1287" s="27"/>
      <c r="G1287" s="245"/>
      <c r="H1287" s="246"/>
      <c r="I1287" s="36"/>
      <c r="M1287" s="6">
        <v>1.2452000000000001</v>
      </c>
    </row>
    <row r="1288" spans="1:15" s="6" customFormat="1" ht="31.5" hidden="1" customHeight="1" x14ac:dyDescent="0.25">
      <c r="A1288" s="111">
        <v>170204</v>
      </c>
      <c r="B1288" s="33" t="s">
        <v>1305</v>
      </c>
      <c r="C1288" s="31" t="s">
        <v>18</v>
      </c>
      <c r="D1288" s="43">
        <f>((L1288/M1288)/E1288)</f>
        <v>0</v>
      </c>
      <c r="E1288" s="26">
        <v>37.64</v>
      </c>
      <c r="F1288" s="27">
        <f>D1288*E1288</f>
        <v>0</v>
      </c>
      <c r="G1288" s="245"/>
      <c r="H1288" s="246"/>
      <c r="I1288" s="54"/>
      <c r="M1288" s="6">
        <v>1.2452000000000001</v>
      </c>
    </row>
    <row r="1289" spans="1:15" s="6" customFormat="1" ht="94.5" hidden="1" x14ac:dyDescent="0.25">
      <c r="A1289" s="111"/>
      <c r="B1289" s="30" t="s">
        <v>1306</v>
      </c>
      <c r="C1289" s="31"/>
      <c r="D1289" s="43"/>
      <c r="E1289" s="26"/>
      <c r="F1289" s="27"/>
      <c r="G1289" s="245"/>
      <c r="H1289" s="246"/>
      <c r="I1289" s="36"/>
      <c r="J1289" s="166"/>
      <c r="K1289" s="167"/>
      <c r="L1289" s="167"/>
      <c r="M1289" s="6">
        <v>1.2452000000000001</v>
      </c>
      <c r="N1289" s="167"/>
      <c r="O1289" s="167"/>
    </row>
    <row r="1290" spans="1:15" s="6" customFormat="1" ht="18" customHeight="1" x14ac:dyDescent="0.25">
      <c r="A1290" s="112"/>
      <c r="B1290" s="113"/>
      <c r="C1290" s="247" t="s">
        <v>60</v>
      </c>
      <c r="D1290" s="248"/>
      <c r="E1290" s="248"/>
      <c r="F1290" s="44">
        <f>SUM(F1245:F1288)</f>
        <v>148553.50079999998</v>
      </c>
      <c r="G1290" s="245"/>
      <c r="H1290" s="246"/>
      <c r="I1290" s="36"/>
      <c r="M1290" s="6">
        <v>1.2452000000000001</v>
      </c>
    </row>
    <row r="1291" spans="1:15" s="6" customFormat="1" ht="18.75" x14ac:dyDescent="0.25">
      <c r="A1291" s="19">
        <v>180000</v>
      </c>
      <c r="B1291" s="20" t="s">
        <v>1307</v>
      </c>
      <c r="C1291" s="81"/>
      <c r="D1291" s="45"/>
      <c r="E1291" s="23"/>
      <c r="F1291" s="27"/>
      <c r="G1291" s="245"/>
      <c r="H1291" s="246"/>
      <c r="I1291" s="36"/>
      <c r="M1291" s="6">
        <v>1.2452000000000001</v>
      </c>
    </row>
    <row r="1292" spans="1:15" s="6" customFormat="1" ht="18.75" x14ac:dyDescent="0.25">
      <c r="A1292" s="25">
        <v>180100</v>
      </c>
      <c r="B1292" s="82" t="s">
        <v>1308</v>
      </c>
      <c r="C1292" s="31"/>
      <c r="D1292" s="43"/>
      <c r="E1292" s="26"/>
      <c r="F1292" s="27"/>
      <c r="G1292" s="245"/>
      <c r="H1292" s="246"/>
      <c r="I1292" s="36"/>
      <c r="M1292" s="6">
        <v>1.2452000000000001</v>
      </c>
    </row>
    <row r="1293" spans="1:15" s="6" customFormat="1" ht="98.25" customHeight="1" x14ac:dyDescent="0.25">
      <c r="A1293" s="29" t="s">
        <v>1309</v>
      </c>
      <c r="B1293" s="33" t="s">
        <v>1310</v>
      </c>
      <c r="C1293" s="31" t="s">
        <v>22</v>
      </c>
      <c r="D1293" s="43">
        <v>48.56</v>
      </c>
      <c r="E1293" s="26">
        <v>175.79</v>
      </c>
      <c r="F1293" s="27">
        <f>SUM(D1293*E1293)</f>
        <v>8536.3624</v>
      </c>
      <c r="G1293" s="245"/>
      <c r="H1293" s="246"/>
      <c r="I1293" s="54"/>
      <c r="L1293" s="6">
        <v>9787.48</v>
      </c>
      <c r="M1293" s="6">
        <v>1.2452000000000001</v>
      </c>
    </row>
    <row r="1294" spans="1:15" s="6" customFormat="1" ht="114.75" customHeight="1" x14ac:dyDescent="0.25">
      <c r="A1294" s="29"/>
      <c r="B1294" s="30" t="s">
        <v>1311</v>
      </c>
      <c r="C1294" s="31"/>
      <c r="D1294" s="43"/>
      <c r="E1294" s="26"/>
      <c r="F1294" s="27"/>
      <c r="G1294" s="245"/>
      <c r="H1294" s="246"/>
      <c r="I1294" s="36"/>
      <c r="M1294" s="6">
        <v>1.2452000000000001</v>
      </c>
    </row>
    <row r="1295" spans="1:15" s="6" customFormat="1" ht="15" hidden="1" customHeight="1" x14ac:dyDescent="0.25">
      <c r="A1295" s="29"/>
      <c r="B1295" s="33"/>
      <c r="C1295" s="31"/>
      <c r="D1295" s="43"/>
      <c r="E1295" s="26"/>
      <c r="F1295" s="27"/>
      <c r="G1295" s="245"/>
      <c r="H1295" s="246"/>
      <c r="I1295" s="36"/>
      <c r="M1295" s="6">
        <v>1.2452000000000001</v>
      </c>
    </row>
    <row r="1296" spans="1:15" s="6" customFormat="1" ht="18.75" hidden="1" x14ac:dyDescent="0.25">
      <c r="A1296" s="29" t="s">
        <v>1312</v>
      </c>
      <c r="B1296" s="33" t="s">
        <v>1313</v>
      </c>
      <c r="C1296" s="31" t="s">
        <v>7</v>
      </c>
      <c r="D1296" s="43">
        <f>((L1296/M1296)/E1296)</f>
        <v>0</v>
      </c>
      <c r="E1296" s="26">
        <v>144.18</v>
      </c>
      <c r="F1296" s="27">
        <f>SUM(D1296*E1296)</f>
        <v>0</v>
      </c>
      <c r="G1296" s="245"/>
      <c r="H1296" s="246"/>
      <c r="I1296" s="54"/>
      <c r="M1296" s="6">
        <v>1.2452000000000001</v>
      </c>
    </row>
    <row r="1297" spans="1:13" s="6" customFormat="1" ht="63" hidden="1" x14ac:dyDescent="0.25">
      <c r="A1297" s="29"/>
      <c r="B1297" s="30" t="s">
        <v>1314</v>
      </c>
      <c r="C1297" s="31"/>
      <c r="D1297" s="43"/>
      <c r="E1297" s="26"/>
      <c r="F1297" s="27"/>
      <c r="G1297" s="245"/>
      <c r="H1297" s="246"/>
      <c r="I1297" s="36"/>
      <c r="M1297" s="6">
        <v>1.2452000000000001</v>
      </c>
    </row>
    <row r="1298" spans="1:13" s="6" customFormat="1" ht="18.75" hidden="1" x14ac:dyDescent="0.25">
      <c r="A1298" s="29"/>
      <c r="B1298" s="33"/>
      <c r="C1298" s="31"/>
      <c r="D1298" s="43"/>
      <c r="E1298" s="26"/>
      <c r="F1298" s="27"/>
      <c r="G1298" s="245"/>
      <c r="H1298" s="246"/>
      <c r="I1298" s="36"/>
      <c r="M1298" s="6">
        <v>1.2452000000000001</v>
      </c>
    </row>
    <row r="1299" spans="1:13" s="6" customFormat="1" ht="31.5" hidden="1" x14ac:dyDescent="0.25">
      <c r="A1299" s="29" t="s">
        <v>1315</v>
      </c>
      <c r="B1299" s="33" t="s">
        <v>1316</v>
      </c>
      <c r="C1299" s="31" t="s">
        <v>1317</v>
      </c>
      <c r="D1299" s="43">
        <f>((L1299/M1299)/E1299)</f>
        <v>0</v>
      </c>
      <c r="E1299" s="26">
        <v>732.82</v>
      </c>
      <c r="F1299" s="27">
        <f>SUM(D1299*E1299)</f>
        <v>0</v>
      </c>
      <c r="G1299" s="245"/>
      <c r="H1299" s="246"/>
      <c r="I1299" s="54"/>
      <c r="M1299" s="6">
        <v>1.2452000000000001</v>
      </c>
    </row>
    <row r="1300" spans="1:13" s="6" customFormat="1" ht="94.5" hidden="1" x14ac:dyDescent="0.25">
      <c r="A1300" s="29"/>
      <c r="B1300" s="30" t="s">
        <v>1318</v>
      </c>
      <c r="C1300" s="31"/>
      <c r="D1300" s="43"/>
      <c r="E1300" s="26"/>
      <c r="F1300" s="27"/>
      <c r="G1300" s="245"/>
      <c r="H1300" s="246"/>
      <c r="I1300" s="36"/>
      <c r="M1300" s="6">
        <v>1.2452000000000001</v>
      </c>
    </row>
    <row r="1301" spans="1:13" s="6" customFormat="1" ht="18.75" hidden="1" x14ac:dyDescent="0.25">
      <c r="A1301" s="29"/>
      <c r="B1301" s="30"/>
      <c r="C1301" s="31"/>
      <c r="D1301" s="43"/>
      <c r="E1301" s="26"/>
      <c r="F1301" s="27"/>
      <c r="G1301" s="245"/>
      <c r="H1301" s="246"/>
      <c r="I1301" s="36"/>
      <c r="M1301" s="6">
        <v>1.2452000000000001</v>
      </c>
    </row>
    <row r="1302" spans="1:13" s="6" customFormat="1" ht="18.75" hidden="1" x14ac:dyDescent="0.25">
      <c r="A1302" s="29" t="s">
        <v>1319</v>
      </c>
      <c r="B1302" s="33" t="s">
        <v>1320</v>
      </c>
      <c r="C1302" s="31" t="s">
        <v>1317</v>
      </c>
      <c r="D1302" s="43">
        <f>((L1302/M1302)/E1302)</f>
        <v>0</v>
      </c>
      <c r="E1302" s="51">
        <v>4751.5200000000004</v>
      </c>
      <c r="F1302" s="27">
        <f>SUM(D1302*E1302)</f>
        <v>0</v>
      </c>
      <c r="G1302" s="245"/>
      <c r="H1302" s="246"/>
      <c r="I1302" s="54"/>
      <c r="M1302" s="6">
        <v>1.2452000000000001</v>
      </c>
    </row>
    <row r="1303" spans="1:13" s="6" customFormat="1" ht="110.25" hidden="1" x14ac:dyDescent="0.25">
      <c r="A1303" s="29"/>
      <c r="B1303" s="30" t="s">
        <v>1321</v>
      </c>
      <c r="C1303" s="31"/>
      <c r="D1303" s="43"/>
      <c r="E1303" s="26"/>
      <c r="F1303" s="27"/>
      <c r="G1303" s="245"/>
      <c r="H1303" s="246"/>
      <c r="I1303" s="36"/>
      <c r="M1303" s="6">
        <v>1.2452000000000001</v>
      </c>
    </row>
    <row r="1304" spans="1:13" s="6" customFormat="1" ht="18.75" hidden="1" x14ac:dyDescent="0.25">
      <c r="A1304" s="29"/>
      <c r="B1304" s="30"/>
      <c r="C1304" s="31"/>
      <c r="D1304" s="43"/>
      <c r="E1304" s="26"/>
      <c r="F1304" s="27"/>
      <c r="G1304" s="245"/>
      <c r="H1304" s="246"/>
      <c r="I1304" s="36"/>
      <c r="M1304" s="6">
        <v>1.2452000000000001</v>
      </c>
    </row>
    <row r="1305" spans="1:13" s="6" customFormat="1" ht="21" hidden="1" x14ac:dyDescent="0.25">
      <c r="A1305" s="29" t="s">
        <v>1322</v>
      </c>
      <c r="B1305" s="33" t="s">
        <v>1323</v>
      </c>
      <c r="C1305" s="31" t="s">
        <v>29</v>
      </c>
      <c r="D1305" s="43">
        <f>((L1305/M1305)/E1305)</f>
        <v>0</v>
      </c>
      <c r="E1305" s="26">
        <v>168.45</v>
      </c>
      <c r="F1305" s="27">
        <f>D1305*E1305</f>
        <v>0</v>
      </c>
      <c r="G1305" s="245"/>
      <c r="H1305" s="246"/>
      <c r="I1305" s="54"/>
      <c r="M1305" s="6">
        <v>1.2452000000000001</v>
      </c>
    </row>
    <row r="1306" spans="1:13" s="6" customFormat="1" ht="63" hidden="1" x14ac:dyDescent="0.25">
      <c r="A1306" s="29"/>
      <c r="B1306" s="30" t="s">
        <v>1324</v>
      </c>
      <c r="C1306" s="31"/>
      <c r="D1306" s="43"/>
      <c r="E1306" s="26"/>
      <c r="F1306" s="27"/>
      <c r="G1306" s="245"/>
      <c r="H1306" s="246"/>
      <c r="I1306" s="54"/>
      <c r="M1306" s="6">
        <v>1.2452000000000001</v>
      </c>
    </row>
    <row r="1307" spans="1:13" s="6" customFormat="1" ht="18.75" hidden="1" x14ac:dyDescent="0.25">
      <c r="A1307" s="29"/>
      <c r="B1307" s="30"/>
      <c r="C1307" s="31"/>
      <c r="D1307" s="43"/>
      <c r="E1307" s="26"/>
      <c r="F1307" s="27"/>
      <c r="G1307" s="245"/>
      <c r="H1307" s="246"/>
      <c r="I1307" s="36"/>
      <c r="M1307" s="6">
        <v>1.2452000000000001</v>
      </c>
    </row>
    <row r="1308" spans="1:13" s="6" customFormat="1" ht="21" x14ac:dyDescent="0.25">
      <c r="A1308" s="29" t="s">
        <v>1325</v>
      </c>
      <c r="B1308" s="33" t="s">
        <v>1326</v>
      </c>
      <c r="C1308" s="31" t="s">
        <v>29</v>
      </c>
      <c r="D1308" s="43">
        <v>15.44</v>
      </c>
      <c r="E1308" s="26">
        <v>175.61</v>
      </c>
      <c r="F1308" s="27">
        <f>D1308*E1308</f>
        <v>2711.4184</v>
      </c>
      <c r="G1308" s="245"/>
      <c r="H1308" s="246"/>
      <c r="I1308" s="54"/>
      <c r="L1308" s="6">
        <v>3108.88</v>
      </c>
      <c r="M1308" s="6">
        <v>1.2452000000000001</v>
      </c>
    </row>
    <row r="1309" spans="1:13" s="6" customFormat="1" ht="78.75" x14ac:dyDescent="0.25">
      <c r="A1309" s="29"/>
      <c r="B1309" s="30" t="s">
        <v>1327</v>
      </c>
      <c r="C1309" s="31"/>
      <c r="D1309" s="43"/>
      <c r="E1309" s="26"/>
      <c r="F1309" s="27"/>
      <c r="G1309" s="245"/>
      <c r="H1309" s="246"/>
      <c r="I1309" s="36"/>
      <c r="M1309" s="6">
        <v>1.2452000000000001</v>
      </c>
    </row>
    <row r="1310" spans="1:13" s="6" customFormat="1" ht="18.75" x14ac:dyDescent="0.25">
      <c r="A1310" s="29"/>
      <c r="B1310" s="30"/>
      <c r="C1310" s="31"/>
      <c r="D1310" s="43"/>
      <c r="E1310" s="26"/>
      <c r="F1310" s="27"/>
      <c r="G1310" s="245"/>
      <c r="H1310" s="246"/>
      <c r="I1310" s="36"/>
      <c r="M1310" s="6">
        <v>1.2452000000000001</v>
      </c>
    </row>
    <row r="1311" spans="1:13" s="6" customFormat="1" ht="18.75" x14ac:dyDescent="0.25">
      <c r="A1311" s="29" t="s">
        <v>1328</v>
      </c>
      <c r="B1311" s="33" t="s">
        <v>1329</v>
      </c>
      <c r="C1311" s="31" t="s">
        <v>18</v>
      </c>
      <c r="D1311" s="43">
        <v>200</v>
      </c>
      <c r="E1311" s="26">
        <v>206.2</v>
      </c>
      <c r="F1311" s="27">
        <f>D1311*E1311</f>
        <v>41240</v>
      </c>
      <c r="G1311" s="245"/>
      <c r="H1311" s="246"/>
      <c r="I1311" s="54"/>
      <c r="L1311" s="6">
        <v>27168.15</v>
      </c>
      <c r="M1311" s="6">
        <v>1.2452000000000001</v>
      </c>
    </row>
    <row r="1312" spans="1:13" s="6" customFormat="1" ht="63" x14ac:dyDescent="0.25">
      <c r="A1312" s="29"/>
      <c r="B1312" s="30" t="s">
        <v>1330</v>
      </c>
      <c r="C1312" s="31"/>
      <c r="D1312" s="43"/>
      <c r="E1312" s="26"/>
      <c r="F1312" s="27"/>
      <c r="G1312" s="245"/>
      <c r="H1312" s="246"/>
      <c r="I1312" s="36"/>
      <c r="M1312" s="6">
        <v>1.2452000000000001</v>
      </c>
    </row>
    <row r="1313" spans="1:13" s="6" customFormat="1" ht="18.75" x14ac:dyDescent="0.25">
      <c r="A1313" s="29"/>
      <c r="B1313" s="33"/>
      <c r="C1313" s="31"/>
      <c r="D1313" s="43"/>
      <c r="E1313" s="26"/>
      <c r="F1313" s="27"/>
      <c r="G1313" s="245"/>
      <c r="H1313" s="246"/>
      <c r="I1313" s="36"/>
      <c r="M1313" s="6">
        <v>1.2452000000000001</v>
      </c>
    </row>
    <row r="1314" spans="1:13" s="6" customFormat="1" ht="35.25" customHeight="1" x14ac:dyDescent="0.25">
      <c r="A1314" s="29" t="s">
        <v>1331</v>
      </c>
      <c r="B1314" s="33" t="s">
        <v>1332</v>
      </c>
      <c r="C1314" s="31" t="s">
        <v>18</v>
      </c>
      <c r="D1314" s="43">
        <v>21.68</v>
      </c>
      <c r="E1314" s="26">
        <v>215.35</v>
      </c>
      <c r="F1314" s="27">
        <f>D1314*E1314</f>
        <v>4668.7879999999996</v>
      </c>
      <c r="G1314" s="245"/>
      <c r="H1314" s="246"/>
      <c r="I1314" s="54"/>
      <c r="L1314" s="6">
        <v>5351.81</v>
      </c>
      <c r="M1314" s="6">
        <v>1.2452000000000001</v>
      </c>
    </row>
    <row r="1315" spans="1:13" s="6" customFormat="1" ht="78.75" x14ac:dyDescent="0.25">
      <c r="A1315" s="29"/>
      <c r="B1315" s="30" t="s">
        <v>1333</v>
      </c>
      <c r="C1315" s="31"/>
      <c r="D1315" s="43"/>
      <c r="E1315" s="26"/>
      <c r="F1315" s="27"/>
      <c r="G1315" s="245"/>
      <c r="H1315" s="246"/>
      <c r="I1315" s="36"/>
      <c r="M1315" s="6">
        <v>1.2452000000000001</v>
      </c>
    </row>
    <row r="1316" spans="1:13" s="6" customFormat="1" ht="18.75" x14ac:dyDescent="0.25">
      <c r="A1316" s="29"/>
      <c r="B1316" s="30"/>
      <c r="C1316" s="31"/>
      <c r="D1316" s="43"/>
      <c r="E1316" s="26"/>
      <c r="F1316" s="27"/>
      <c r="G1316" s="245"/>
      <c r="H1316" s="246"/>
      <c r="I1316" s="36"/>
      <c r="M1316" s="6">
        <v>1.2452000000000001</v>
      </c>
    </row>
    <row r="1317" spans="1:13" s="6" customFormat="1" ht="21" hidden="1" x14ac:dyDescent="0.25">
      <c r="A1317" s="29" t="s">
        <v>1334</v>
      </c>
      <c r="B1317" s="33" t="s">
        <v>1335</v>
      </c>
      <c r="C1317" s="31" t="s">
        <v>29</v>
      </c>
      <c r="D1317" s="43">
        <f>((L1317/M1317)/E1317)</f>
        <v>0</v>
      </c>
      <c r="E1317" s="26">
        <v>143.6</v>
      </c>
      <c r="F1317" s="27">
        <f>D1317*E1317</f>
        <v>0</v>
      </c>
      <c r="G1317" s="245"/>
      <c r="H1317" s="246"/>
      <c r="I1317" s="54"/>
      <c r="M1317" s="6">
        <v>1.2452000000000001</v>
      </c>
    </row>
    <row r="1318" spans="1:13" s="6" customFormat="1" ht="64.5" hidden="1" customHeight="1" x14ac:dyDescent="0.25">
      <c r="A1318" s="29"/>
      <c r="B1318" s="30" t="s">
        <v>1336</v>
      </c>
      <c r="C1318" s="31"/>
      <c r="D1318" s="43"/>
      <c r="E1318" s="26"/>
      <c r="F1318" s="27"/>
      <c r="G1318" s="245"/>
      <c r="H1318" s="246"/>
      <c r="I1318" s="36"/>
      <c r="M1318" s="6">
        <v>1.2452000000000001</v>
      </c>
    </row>
    <row r="1319" spans="1:13" s="6" customFormat="1" ht="18.75" x14ac:dyDescent="0.25">
      <c r="A1319" s="29"/>
      <c r="B1319" s="30"/>
      <c r="C1319" s="31"/>
      <c r="D1319" s="43"/>
      <c r="E1319" s="26"/>
      <c r="F1319" s="27"/>
      <c r="G1319" s="245"/>
      <c r="H1319" s="246"/>
      <c r="I1319" s="36"/>
      <c r="M1319" s="6">
        <v>1.2452000000000001</v>
      </c>
    </row>
    <row r="1320" spans="1:13" s="6" customFormat="1" ht="18.75" x14ac:dyDescent="0.25">
      <c r="A1320" s="29" t="s">
        <v>1337</v>
      </c>
      <c r="B1320" s="33" t="s">
        <v>1338</v>
      </c>
      <c r="C1320" s="31" t="s">
        <v>18</v>
      </c>
      <c r="D1320" s="43">
        <v>300</v>
      </c>
      <c r="E1320" s="26">
        <v>211.48</v>
      </c>
      <c r="F1320" s="27">
        <f>D1320*E1320</f>
        <v>63444</v>
      </c>
      <c r="G1320" s="245"/>
      <c r="H1320" s="246"/>
      <c r="I1320" s="54"/>
      <c r="L1320" s="6">
        <f>1366.44+62236.32</f>
        <v>63602.76</v>
      </c>
      <c r="M1320" s="6">
        <v>1.2452000000000001</v>
      </c>
    </row>
    <row r="1321" spans="1:13" s="6" customFormat="1" ht="78.75" x14ac:dyDescent="0.25">
      <c r="A1321" s="29"/>
      <c r="B1321" s="30" t="s">
        <v>1339</v>
      </c>
      <c r="C1321" s="31"/>
      <c r="D1321" s="43"/>
      <c r="E1321" s="26"/>
      <c r="F1321" s="27"/>
      <c r="G1321" s="245"/>
      <c r="H1321" s="246"/>
      <c r="I1321" s="36"/>
      <c r="M1321" s="6">
        <v>1.2452000000000001</v>
      </c>
    </row>
    <row r="1322" spans="1:13" s="6" customFormat="1" ht="18.75" x14ac:dyDescent="0.25">
      <c r="A1322" s="29"/>
      <c r="B1322" s="30"/>
      <c r="C1322" s="31"/>
      <c r="D1322" s="43"/>
      <c r="E1322" s="26"/>
      <c r="F1322" s="27"/>
      <c r="G1322" s="245"/>
      <c r="H1322" s="246"/>
      <c r="I1322" s="36"/>
      <c r="M1322" s="6">
        <v>1.2452000000000001</v>
      </c>
    </row>
    <row r="1323" spans="1:13" s="6" customFormat="1" ht="33.75" customHeight="1" x14ac:dyDescent="0.25">
      <c r="A1323" s="29" t="s">
        <v>1340</v>
      </c>
      <c r="B1323" s="42" t="s">
        <v>1341</v>
      </c>
      <c r="C1323" s="31"/>
      <c r="D1323" s="43"/>
      <c r="E1323" s="26"/>
      <c r="F1323" s="27"/>
      <c r="G1323" s="245"/>
      <c r="H1323" s="246"/>
      <c r="I1323" s="36"/>
      <c r="M1323" s="6">
        <v>1.2452000000000001</v>
      </c>
    </row>
    <row r="1324" spans="1:13" s="7" customFormat="1" ht="39.75" hidden="1" customHeight="1" x14ac:dyDescent="0.25">
      <c r="A1324" s="29" t="s">
        <v>1342</v>
      </c>
      <c r="B1324" s="33" t="s">
        <v>1343</v>
      </c>
      <c r="C1324" s="31" t="s">
        <v>29</v>
      </c>
      <c r="D1324" s="43">
        <f>((L1324/M1324)/E1324)</f>
        <v>0</v>
      </c>
      <c r="E1324" s="51">
        <v>226.42</v>
      </c>
      <c r="F1324" s="27">
        <f>D1324*E1324</f>
        <v>0</v>
      </c>
      <c r="G1324" s="245"/>
      <c r="H1324" s="246"/>
      <c r="I1324" s="54"/>
      <c r="M1324" s="6">
        <v>1.2452000000000001</v>
      </c>
    </row>
    <row r="1325" spans="1:13" s="7" customFormat="1" ht="63" hidden="1" x14ac:dyDescent="0.25">
      <c r="A1325" s="29"/>
      <c r="B1325" s="30" t="s">
        <v>1344</v>
      </c>
      <c r="C1325" s="31"/>
      <c r="D1325" s="43"/>
      <c r="E1325" s="51"/>
      <c r="F1325" s="27"/>
      <c r="G1325" s="245"/>
      <c r="H1325" s="246"/>
      <c r="I1325" s="32"/>
      <c r="M1325" s="6">
        <v>1.2452000000000001</v>
      </c>
    </row>
    <row r="1326" spans="1:13" s="7" customFormat="1" ht="18.75" hidden="1" x14ac:dyDescent="0.25">
      <c r="A1326" s="29"/>
      <c r="B1326" s="30"/>
      <c r="C1326" s="31"/>
      <c r="D1326" s="43"/>
      <c r="E1326" s="51"/>
      <c r="F1326" s="27"/>
      <c r="G1326" s="245"/>
      <c r="H1326" s="246"/>
      <c r="I1326" s="32"/>
      <c r="M1326" s="6">
        <v>1.2452000000000001</v>
      </c>
    </row>
    <row r="1327" spans="1:13" s="6" customFormat="1" ht="18.75" hidden="1" x14ac:dyDescent="0.25">
      <c r="A1327" s="29" t="s">
        <v>1345</v>
      </c>
      <c r="B1327" s="33" t="s">
        <v>1346</v>
      </c>
      <c r="C1327" s="31" t="s">
        <v>18</v>
      </c>
      <c r="D1327" s="43">
        <f>((L1327/M1327)/E1327)</f>
        <v>0</v>
      </c>
      <c r="E1327" s="26">
        <v>325.56</v>
      </c>
      <c r="F1327" s="27">
        <f>D1327*E1327</f>
        <v>0</v>
      </c>
      <c r="G1327" s="245"/>
      <c r="H1327" s="246"/>
      <c r="I1327" s="54"/>
      <c r="M1327" s="6">
        <v>1.2452000000000001</v>
      </c>
    </row>
    <row r="1328" spans="1:13" s="6" customFormat="1" ht="78.75" hidden="1" x14ac:dyDescent="0.25">
      <c r="A1328" s="29"/>
      <c r="B1328" s="30" t="s">
        <v>1347</v>
      </c>
      <c r="C1328" s="31"/>
      <c r="D1328" s="43"/>
      <c r="E1328" s="26"/>
      <c r="F1328" s="27"/>
      <c r="G1328" s="245"/>
      <c r="H1328" s="246"/>
      <c r="I1328" s="36"/>
      <c r="M1328" s="6">
        <v>1.2452000000000001</v>
      </c>
    </row>
    <row r="1329" spans="1:13" s="6" customFormat="1" ht="18.75" hidden="1" x14ac:dyDescent="0.25">
      <c r="A1329" s="29"/>
      <c r="B1329" s="30"/>
      <c r="C1329" s="31"/>
      <c r="D1329" s="43"/>
      <c r="E1329" s="26"/>
      <c r="F1329" s="27"/>
      <c r="G1329" s="245"/>
      <c r="H1329" s="246"/>
      <c r="I1329" s="36"/>
      <c r="M1329" s="6">
        <v>1.2452000000000001</v>
      </c>
    </row>
    <row r="1330" spans="1:13" s="6" customFormat="1" ht="18.75" hidden="1" x14ac:dyDescent="0.25">
      <c r="A1330" s="29" t="s">
        <v>1348</v>
      </c>
      <c r="B1330" s="33" t="s">
        <v>1349</v>
      </c>
      <c r="C1330" s="31" t="s">
        <v>18</v>
      </c>
      <c r="D1330" s="43">
        <f>((L1330/M1330)/E1330)</f>
        <v>0</v>
      </c>
      <c r="E1330" s="26">
        <v>304.83999999999997</v>
      </c>
      <c r="F1330" s="27">
        <f>D1330*E1330</f>
        <v>0</v>
      </c>
      <c r="G1330" s="245"/>
      <c r="H1330" s="246"/>
      <c r="I1330" s="54"/>
      <c r="M1330" s="6">
        <v>1.2452000000000001</v>
      </c>
    </row>
    <row r="1331" spans="1:13" s="6" customFormat="1" ht="78.75" hidden="1" x14ac:dyDescent="0.25">
      <c r="A1331" s="29"/>
      <c r="B1331" s="30" t="s">
        <v>1350</v>
      </c>
      <c r="C1331" s="31"/>
      <c r="D1331" s="43"/>
      <c r="E1331" s="26"/>
      <c r="F1331" s="27"/>
      <c r="G1331" s="178"/>
      <c r="H1331" s="28"/>
      <c r="I1331" s="36"/>
      <c r="M1331" s="6">
        <v>1.2452000000000001</v>
      </c>
    </row>
    <row r="1332" spans="1:13" s="6" customFormat="1" ht="18.75" x14ac:dyDescent="0.25">
      <c r="A1332" s="29"/>
      <c r="B1332" s="30"/>
      <c r="C1332" s="31"/>
      <c r="D1332" s="43"/>
      <c r="E1332" s="26"/>
      <c r="F1332" s="27"/>
      <c r="G1332" s="178"/>
      <c r="H1332" s="28"/>
      <c r="I1332" s="36"/>
      <c r="M1332" s="6">
        <v>1.2452000000000001</v>
      </c>
    </row>
    <row r="1333" spans="1:13" s="6" customFormat="1" ht="18.75" customHeight="1" x14ac:dyDescent="0.25">
      <c r="A1333" s="29" t="s">
        <v>1351</v>
      </c>
      <c r="B1333" s="33" t="s">
        <v>1352</v>
      </c>
      <c r="C1333" s="31" t="s">
        <v>18</v>
      </c>
      <c r="D1333" s="43">
        <v>55</v>
      </c>
      <c r="E1333" s="26">
        <v>554.66</v>
      </c>
      <c r="F1333" s="27">
        <f>D1333*E1333</f>
        <v>30506.3</v>
      </c>
      <c r="G1333" s="245"/>
      <c r="H1333" s="246"/>
      <c r="I1333" s="54"/>
      <c r="M1333" s="6">
        <v>1.2452000000000001</v>
      </c>
    </row>
    <row r="1334" spans="1:13" s="6" customFormat="1" ht="94.5" x14ac:dyDescent="0.25">
      <c r="A1334" s="29"/>
      <c r="B1334" s="30" t="s">
        <v>1353</v>
      </c>
      <c r="C1334" s="31"/>
      <c r="D1334" s="43"/>
      <c r="E1334" s="26"/>
      <c r="F1334" s="27"/>
      <c r="G1334" s="245"/>
      <c r="H1334" s="246"/>
      <c r="I1334" s="36"/>
      <c r="M1334" s="6">
        <v>1.2452000000000001</v>
      </c>
    </row>
    <row r="1335" spans="1:13" s="6" customFormat="1" ht="18.75" x14ac:dyDescent="0.25">
      <c r="A1335" s="29"/>
      <c r="B1335" s="30"/>
      <c r="C1335" s="31"/>
      <c r="D1335" s="43"/>
      <c r="E1335" s="26"/>
      <c r="F1335" s="27"/>
      <c r="G1335" s="245"/>
      <c r="H1335" s="246"/>
      <c r="I1335" s="36"/>
      <c r="M1335" s="6">
        <v>1.2452000000000001</v>
      </c>
    </row>
    <row r="1336" spans="1:13" s="6" customFormat="1" ht="31.5" hidden="1" x14ac:dyDescent="0.25">
      <c r="A1336" s="29" t="s">
        <v>1354</v>
      </c>
      <c r="B1336" s="33" t="s">
        <v>1355</v>
      </c>
      <c r="C1336" s="31" t="s">
        <v>18</v>
      </c>
      <c r="D1336" s="43">
        <f>((L1336/M1336)/E1336)</f>
        <v>0</v>
      </c>
      <c r="E1336" s="26">
        <v>255.19</v>
      </c>
      <c r="F1336" s="27">
        <f>D1336*E1336</f>
        <v>0</v>
      </c>
      <c r="G1336" s="245"/>
      <c r="H1336" s="246"/>
      <c r="I1336" s="54"/>
      <c r="M1336" s="6">
        <v>1.2452000000000001</v>
      </c>
    </row>
    <row r="1337" spans="1:13" s="6" customFormat="1" ht="78.75" hidden="1" x14ac:dyDescent="0.25">
      <c r="A1337" s="29"/>
      <c r="B1337" s="30" t="s">
        <v>1356</v>
      </c>
      <c r="C1337" s="31"/>
      <c r="D1337" s="43"/>
      <c r="E1337" s="26"/>
      <c r="F1337" s="27"/>
      <c r="G1337" s="245"/>
      <c r="H1337" s="246"/>
      <c r="I1337" s="36"/>
      <c r="M1337" s="6">
        <v>1.2452000000000001</v>
      </c>
    </row>
    <row r="1338" spans="1:13" s="6" customFormat="1" ht="18.75" x14ac:dyDescent="0.25">
      <c r="A1338" s="83"/>
      <c r="B1338" s="67"/>
      <c r="C1338" s="247" t="s">
        <v>60</v>
      </c>
      <c r="D1338" s="248"/>
      <c r="E1338" s="248"/>
      <c r="F1338" s="44">
        <f>SUM(F1293:F1337)</f>
        <v>151106.8688</v>
      </c>
      <c r="G1338" s="245"/>
      <c r="H1338" s="246"/>
      <c r="I1338" s="36"/>
      <c r="M1338" s="6">
        <v>1.2452000000000001</v>
      </c>
    </row>
    <row r="1339" spans="1:13" s="6" customFormat="1" ht="18.75" x14ac:dyDescent="0.25">
      <c r="A1339" s="19">
        <v>190000</v>
      </c>
      <c r="B1339" s="20" t="s">
        <v>1357</v>
      </c>
      <c r="C1339" s="81"/>
      <c r="D1339" s="45"/>
      <c r="E1339" s="26"/>
      <c r="F1339" s="27"/>
      <c r="G1339" s="245"/>
      <c r="H1339" s="246"/>
      <c r="I1339" s="36"/>
      <c r="M1339" s="6">
        <v>1.2452000000000001</v>
      </c>
    </row>
    <row r="1340" spans="1:13" s="6" customFormat="1" ht="18.75" x14ac:dyDescent="0.25">
      <c r="A1340" s="29" t="s">
        <v>1358</v>
      </c>
      <c r="B1340" s="42" t="s">
        <v>1308</v>
      </c>
      <c r="C1340" s="31"/>
      <c r="D1340" s="43"/>
      <c r="E1340" s="26"/>
      <c r="F1340" s="27"/>
      <c r="G1340" s="245"/>
      <c r="H1340" s="246"/>
      <c r="I1340" s="36"/>
      <c r="M1340" s="6">
        <v>1.2452000000000001</v>
      </c>
    </row>
    <row r="1341" spans="1:13" s="6" customFormat="1" ht="47.25" hidden="1" x14ac:dyDescent="0.25">
      <c r="A1341" s="29" t="s">
        <v>1359</v>
      </c>
      <c r="B1341" s="79" t="s">
        <v>1360</v>
      </c>
      <c r="C1341" s="31" t="s">
        <v>22</v>
      </c>
      <c r="D1341" s="43">
        <f>((L1341/M1341)/E1341)</f>
        <v>0</v>
      </c>
      <c r="E1341" s="26">
        <v>265.64999999999998</v>
      </c>
      <c r="F1341" s="27">
        <f>D1341*E1341</f>
        <v>0</v>
      </c>
      <c r="G1341" s="245"/>
      <c r="H1341" s="246"/>
      <c r="I1341" s="54"/>
      <c r="M1341" s="6">
        <v>1.2452000000000001</v>
      </c>
    </row>
    <row r="1342" spans="1:13" s="6" customFormat="1" ht="141.75" hidden="1" x14ac:dyDescent="0.25">
      <c r="A1342" s="29"/>
      <c r="B1342" s="78" t="s">
        <v>1361</v>
      </c>
      <c r="C1342" s="31"/>
      <c r="D1342" s="43"/>
      <c r="E1342" s="26"/>
      <c r="F1342" s="27"/>
      <c r="G1342" s="245"/>
      <c r="H1342" s="246"/>
      <c r="I1342" s="36"/>
      <c r="M1342" s="6">
        <v>1.2452000000000001</v>
      </c>
    </row>
    <row r="1343" spans="1:13" s="6" customFormat="1" ht="18.75" hidden="1" x14ac:dyDescent="0.25">
      <c r="A1343" s="29"/>
      <c r="B1343" s="30"/>
      <c r="C1343" s="31"/>
      <c r="D1343" s="43"/>
      <c r="E1343" s="26"/>
      <c r="F1343" s="27"/>
      <c r="G1343" s="245"/>
      <c r="H1343" s="246"/>
      <c r="I1343" s="36"/>
      <c r="M1343" s="6">
        <v>1.2452000000000001</v>
      </c>
    </row>
    <row r="1344" spans="1:13" s="6" customFormat="1" ht="31.5" hidden="1" x14ac:dyDescent="0.25">
      <c r="A1344" s="29" t="s">
        <v>1362</v>
      </c>
      <c r="B1344" s="33" t="s">
        <v>1363</v>
      </c>
      <c r="C1344" s="31" t="s">
        <v>18</v>
      </c>
      <c r="D1344" s="43">
        <f>((L1344/M1344)/E1344)</f>
        <v>0</v>
      </c>
      <c r="E1344" s="26">
        <v>37.979999999999997</v>
      </c>
      <c r="F1344" s="27">
        <f>D1344*E1344</f>
        <v>0</v>
      </c>
      <c r="G1344" s="245"/>
      <c r="H1344" s="246"/>
      <c r="I1344" s="54"/>
      <c r="M1344" s="6">
        <v>1.2452000000000001</v>
      </c>
    </row>
    <row r="1345" spans="1:13" s="6" customFormat="1" ht="126" hidden="1" x14ac:dyDescent="0.25">
      <c r="A1345" s="29"/>
      <c r="B1345" s="30" t="s">
        <v>1364</v>
      </c>
      <c r="C1345" s="31"/>
      <c r="D1345" s="43"/>
      <c r="E1345" s="26"/>
      <c r="F1345" s="27"/>
      <c r="G1345" s="245"/>
      <c r="H1345" s="246"/>
      <c r="I1345" s="36"/>
      <c r="M1345" s="6">
        <v>1.2452000000000001</v>
      </c>
    </row>
    <row r="1346" spans="1:13" s="6" customFormat="1" ht="18.75" hidden="1" x14ac:dyDescent="0.25">
      <c r="A1346" s="29"/>
      <c r="B1346" s="42"/>
      <c r="C1346" s="31"/>
      <c r="D1346" s="43"/>
      <c r="E1346" s="26"/>
      <c r="F1346" s="27"/>
      <c r="G1346" s="245"/>
      <c r="H1346" s="246"/>
      <c r="I1346" s="36"/>
      <c r="M1346" s="6">
        <v>1.2452000000000001</v>
      </c>
    </row>
    <row r="1347" spans="1:13" s="6" customFormat="1" ht="18.75" hidden="1" x14ac:dyDescent="0.25">
      <c r="A1347" s="29" t="s">
        <v>1365</v>
      </c>
      <c r="B1347" s="42" t="s">
        <v>1366</v>
      </c>
      <c r="C1347" s="31"/>
      <c r="D1347" s="43"/>
      <c r="E1347" s="26"/>
      <c r="F1347" s="27"/>
      <c r="G1347" s="245"/>
      <c r="H1347" s="246"/>
      <c r="I1347" s="36"/>
      <c r="M1347" s="6">
        <v>1.2452000000000001</v>
      </c>
    </row>
    <row r="1348" spans="1:13" s="6" customFormat="1" ht="18.75" hidden="1" x14ac:dyDescent="0.25">
      <c r="A1348" s="29" t="s">
        <v>1367</v>
      </c>
      <c r="B1348" s="114" t="s">
        <v>1368</v>
      </c>
      <c r="C1348" s="31" t="s">
        <v>18</v>
      </c>
      <c r="D1348" s="43">
        <f>((L1348/M1348)/E1348)</f>
        <v>0</v>
      </c>
      <c r="E1348" s="26">
        <v>79.290000000000006</v>
      </c>
      <c r="F1348" s="27">
        <f>D1348*E1348</f>
        <v>0</v>
      </c>
      <c r="G1348" s="245"/>
      <c r="H1348" s="246"/>
      <c r="I1348" s="54"/>
      <c r="M1348" s="6">
        <v>1.2452000000000001</v>
      </c>
    </row>
    <row r="1349" spans="1:13" s="6" customFormat="1" ht="78.75" hidden="1" x14ac:dyDescent="0.25">
      <c r="A1349" s="29"/>
      <c r="B1349" s="115" t="s">
        <v>1369</v>
      </c>
      <c r="C1349" s="31"/>
      <c r="D1349" s="43"/>
      <c r="E1349" s="26"/>
      <c r="F1349" s="27"/>
      <c r="G1349" s="245"/>
      <c r="H1349" s="246"/>
      <c r="I1349" s="36"/>
      <c r="M1349" s="6">
        <v>1.2452000000000001</v>
      </c>
    </row>
    <row r="1350" spans="1:13" s="6" customFormat="1" ht="18.75" hidden="1" x14ac:dyDescent="0.25">
      <c r="A1350" s="29"/>
      <c r="B1350" s="33"/>
      <c r="C1350" s="31"/>
      <c r="D1350" s="43"/>
      <c r="E1350" s="26"/>
      <c r="F1350" s="27"/>
      <c r="G1350" s="245"/>
      <c r="H1350" s="246"/>
      <c r="I1350" s="36"/>
      <c r="M1350" s="6">
        <v>1.2452000000000001</v>
      </c>
    </row>
    <row r="1351" spans="1:13" s="6" customFormat="1" ht="18.75" hidden="1" x14ac:dyDescent="0.25">
      <c r="A1351" s="29" t="s">
        <v>1370</v>
      </c>
      <c r="B1351" s="33" t="s">
        <v>1371</v>
      </c>
      <c r="C1351" s="31" t="s">
        <v>18</v>
      </c>
      <c r="D1351" s="43">
        <f>((L1351/M1351)/E1351)</f>
        <v>0</v>
      </c>
      <c r="E1351" s="26">
        <v>62.55</v>
      </c>
      <c r="F1351" s="27">
        <f>D1351*E1351</f>
        <v>0</v>
      </c>
      <c r="G1351" s="245"/>
      <c r="H1351" s="246"/>
      <c r="I1351" s="54"/>
      <c r="M1351" s="6">
        <v>1.2452000000000001</v>
      </c>
    </row>
    <row r="1352" spans="1:13" s="6" customFormat="1" ht="78.75" hidden="1" x14ac:dyDescent="0.25">
      <c r="A1352" s="29"/>
      <c r="B1352" s="115" t="s">
        <v>1372</v>
      </c>
      <c r="C1352" s="31"/>
      <c r="D1352" s="43"/>
      <c r="E1352" s="26"/>
      <c r="F1352" s="27"/>
      <c r="G1352" s="245"/>
      <c r="H1352" s="246"/>
      <c r="I1352" s="36"/>
      <c r="M1352" s="6">
        <v>1.2452000000000001</v>
      </c>
    </row>
    <row r="1353" spans="1:13" s="6" customFormat="1" ht="18.75" hidden="1" x14ac:dyDescent="0.25">
      <c r="A1353" s="29"/>
      <c r="B1353" s="33"/>
      <c r="C1353" s="31"/>
      <c r="D1353" s="43"/>
      <c r="E1353" s="26"/>
      <c r="F1353" s="27"/>
      <c r="G1353" s="245"/>
      <c r="H1353" s="246"/>
      <c r="I1353" s="36"/>
      <c r="M1353" s="6">
        <v>1.2452000000000001</v>
      </c>
    </row>
    <row r="1354" spans="1:13" s="6" customFormat="1" ht="18.75" hidden="1" x14ac:dyDescent="0.25">
      <c r="A1354" s="29" t="s">
        <v>1373</v>
      </c>
      <c r="B1354" s="116" t="s">
        <v>1374</v>
      </c>
      <c r="C1354" s="31" t="s">
        <v>18</v>
      </c>
      <c r="D1354" s="43">
        <f>((L1354/M1354)/E1354)</f>
        <v>0</v>
      </c>
      <c r="E1354" s="26">
        <v>23.8</v>
      </c>
      <c r="F1354" s="27">
        <f>D1354*E1354</f>
        <v>0</v>
      </c>
      <c r="G1354" s="245"/>
      <c r="H1354" s="246"/>
      <c r="I1354" s="54"/>
      <c r="M1354" s="6">
        <v>1.2452000000000001</v>
      </c>
    </row>
    <row r="1355" spans="1:13" s="6" customFormat="1" ht="47.25" hidden="1" x14ac:dyDescent="0.25">
      <c r="A1355" s="29"/>
      <c r="B1355" s="115" t="s">
        <v>1375</v>
      </c>
      <c r="C1355" s="31"/>
      <c r="D1355" s="43"/>
      <c r="E1355" s="26"/>
      <c r="F1355" s="27"/>
      <c r="G1355" s="245"/>
      <c r="H1355" s="246"/>
      <c r="I1355" s="36"/>
      <c r="M1355" s="6">
        <v>1.2452000000000001</v>
      </c>
    </row>
    <row r="1356" spans="1:13" s="6" customFormat="1" ht="18.75" hidden="1" x14ac:dyDescent="0.25">
      <c r="A1356" s="29"/>
      <c r="B1356" s="30"/>
      <c r="C1356" s="31"/>
      <c r="D1356" s="43"/>
      <c r="E1356" s="26"/>
      <c r="F1356" s="27"/>
      <c r="G1356" s="245"/>
      <c r="H1356" s="246"/>
      <c r="I1356" s="36"/>
      <c r="M1356" s="6">
        <v>1.2452000000000001</v>
      </c>
    </row>
    <row r="1357" spans="1:13" s="6" customFormat="1" ht="18.75" hidden="1" x14ac:dyDescent="0.25">
      <c r="A1357" s="29"/>
      <c r="B1357" s="117" t="s">
        <v>1376</v>
      </c>
      <c r="C1357" s="31"/>
      <c r="D1357" s="43"/>
      <c r="E1357" s="26"/>
      <c r="F1357" s="27"/>
      <c r="G1357" s="245"/>
      <c r="H1357" s="246"/>
      <c r="I1357" s="36"/>
      <c r="M1357" s="6">
        <v>1.2452000000000001</v>
      </c>
    </row>
    <row r="1358" spans="1:13" s="6" customFormat="1" ht="31.5" hidden="1" x14ac:dyDescent="0.25">
      <c r="A1358" s="118" t="s">
        <v>1377</v>
      </c>
      <c r="B1358" s="119" t="s">
        <v>1378</v>
      </c>
      <c r="C1358" s="31"/>
      <c r="D1358" s="43"/>
      <c r="E1358" s="26"/>
      <c r="F1358" s="27"/>
      <c r="G1358" s="245"/>
      <c r="H1358" s="246"/>
      <c r="I1358" s="36"/>
      <c r="M1358" s="6">
        <v>1.2452000000000001</v>
      </c>
    </row>
    <row r="1359" spans="1:13" s="6" customFormat="1" ht="47.25" hidden="1" x14ac:dyDescent="0.25">
      <c r="A1359" s="118"/>
      <c r="B1359" s="89" t="s">
        <v>1379</v>
      </c>
      <c r="C1359" s="31"/>
      <c r="D1359" s="43"/>
      <c r="E1359" s="26"/>
      <c r="F1359" s="27"/>
      <c r="G1359" s="245"/>
      <c r="H1359" s="246"/>
      <c r="I1359" s="36"/>
      <c r="M1359" s="6">
        <v>1.2452000000000001</v>
      </c>
    </row>
    <row r="1360" spans="1:13" s="6" customFormat="1" ht="31.5" hidden="1" x14ac:dyDescent="0.25">
      <c r="A1360" s="118" t="s">
        <v>1380</v>
      </c>
      <c r="B1360" s="120" t="s">
        <v>1381</v>
      </c>
      <c r="C1360" s="122" t="s">
        <v>7</v>
      </c>
      <c r="D1360" s="43">
        <f>((L1360/M1360)/E1360)</f>
        <v>0</v>
      </c>
      <c r="E1360" s="26">
        <v>14.34</v>
      </c>
      <c r="F1360" s="27">
        <f>D1360*E1360</f>
        <v>0</v>
      </c>
      <c r="G1360" s="245"/>
      <c r="H1360" s="246"/>
      <c r="I1360" s="36"/>
      <c r="M1360" s="6">
        <v>1.2452000000000001</v>
      </c>
    </row>
    <row r="1361" spans="1:13" s="6" customFormat="1" ht="18.75" hidden="1" x14ac:dyDescent="0.25">
      <c r="A1361" s="118"/>
      <c r="B1361" s="121"/>
      <c r="C1361" s="122"/>
      <c r="D1361" s="43"/>
      <c r="E1361" s="26"/>
      <c r="F1361" s="27"/>
      <c r="G1361" s="245"/>
      <c r="H1361" s="246"/>
      <c r="I1361" s="36"/>
      <c r="M1361" s="6">
        <v>1.2452000000000001</v>
      </c>
    </row>
    <row r="1362" spans="1:13" s="6" customFormat="1" ht="31.5" hidden="1" x14ac:dyDescent="0.25">
      <c r="A1362" s="118" t="s">
        <v>1382</v>
      </c>
      <c r="B1362" s="120" t="s">
        <v>1383</v>
      </c>
      <c r="C1362" s="122" t="s">
        <v>7</v>
      </c>
      <c r="D1362" s="43">
        <f>((L1362/M1362)/E1362)</f>
        <v>0</v>
      </c>
      <c r="E1362" s="26">
        <v>65.56</v>
      </c>
      <c r="F1362" s="27">
        <f>D1362*E1362</f>
        <v>0</v>
      </c>
      <c r="G1362" s="245"/>
      <c r="H1362" s="246"/>
      <c r="I1362" s="36"/>
      <c r="M1362" s="6">
        <v>1.2452000000000001</v>
      </c>
    </row>
    <row r="1363" spans="1:13" s="6" customFormat="1" ht="18.75" hidden="1" x14ac:dyDescent="0.25">
      <c r="A1363" s="118"/>
      <c r="B1363" s="120"/>
      <c r="C1363" s="122"/>
      <c r="D1363" s="43"/>
      <c r="E1363" s="26"/>
      <c r="F1363" s="27"/>
      <c r="G1363" s="245"/>
      <c r="H1363" s="246"/>
      <c r="I1363" s="36"/>
      <c r="M1363" s="6">
        <v>1.2452000000000001</v>
      </c>
    </row>
    <row r="1364" spans="1:13" s="6" customFormat="1" ht="18.75" hidden="1" x14ac:dyDescent="0.25">
      <c r="A1364" s="118" t="s">
        <v>1384</v>
      </c>
      <c r="B1364" s="120" t="s">
        <v>1385</v>
      </c>
      <c r="C1364" s="122" t="s">
        <v>22</v>
      </c>
      <c r="D1364" s="43">
        <f>((L1364/M1364)/E1364)</f>
        <v>0</v>
      </c>
      <c r="E1364" s="26">
        <v>17.61</v>
      </c>
      <c r="F1364" s="27">
        <f>D1364*E1364</f>
        <v>0</v>
      </c>
      <c r="G1364" s="245"/>
      <c r="H1364" s="246"/>
      <c r="I1364" s="36"/>
      <c r="M1364" s="6">
        <v>1.2452000000000001</v>
      </c>
    </row>
    <row r="1365" spans="1:13" s="6" customFormat="1" ht="18.75" hidden="1" x14ac:dyDescent="0.25">
      <c r="A1365" s="118"/>
      <c r="B1365" s="120"/>
      <c r="C1365" s="122"/>
      <c r="D1365" s="43"/>
      <c r="E1365" s="26"/>
      <c r="F1365" s="27"/>
      <c r="G1365" s="245"/>
      <c r="H1365" s="246"/>
      <c r="I1365" s="36"/>
      <c r="M1365" s="6">
        <v>1.2452000000000001</v>
      </c>
    </row>
    <row r="1366" spans="1:13" s="6" customFormat="1" ht="31.5" hidden="1" x14ac:dyDescent="0.25">
      <c r="A1366" s="118" t="s">
        <v>1386</v>
      </c>
      <c r="B1366" s="120" t="s">
        <v>1387</v>
      </c>
      <c r="C1366" s="122" t="s">
        <v>22</v>
      </c>
      <c r="D1366" s="43">
        <f>((L1366/M1366)/E1366)</f>
        <v>0</v>
      </c>
      <c r="E1366" s="26">
        <v>20.54</v>
      </c>
      <c r="F1366" s="27">
        <f>D1366*E1366</f>
        <v>0</v>
      </c>
      <c r="G1366" s="245"/>
      <c r="H1366" s="246"/>
      <c r="I1366" s="36"/>
      <c r="M1366" s="6">
        <v>1.2452000000000001</v>
      </c>
    </row>
    <row r="1367" spans="1:13" s="6" customFormat="1" ht="18.75" hidden="1" x14ac:dyDescent="0.25">
      <c r="A1367" s="118"/>
      <c r="B1367" s="120"/>
      <c r="C1367" s="122"/>
      <c r="D1367" s="43"/>
      <c r="E1367" s="26"/>
      <c r="F1367" s="27"/>
      <c r="G1367" s="245"/>
      <c r="H1367" s="246"/>
      <c r="I1367" s="36"/>
      <c r="M1367" s="6">
        <v>1.2452000000000001</v>
      </c>
    </row>
    <row r="1368" spans="1:13" s="6" customFormat="1" ht="31.5" hidden="1" x14ac:dyDescent="0.25">
      <c r="A1368" s="118" t="s">
        <v>1388</v>
      </c>
      <c r="B1368" s="120" t="s">
        <v>1389</v>
      </c>
      <c r="C1368" s="122" t="s">
        <v>22</v>
      </c>
      <c r="D1368" s="43">
        <f>((L1368/M1368)/E1368)</f>
        <v>0</v>
      </c>
      <c r="E1368" s="26">
        <v>35.53</v>
      </c>
      <c r="F1368" s="27">
        <f>D1368*E1368</f>
        <v>0</v>
      </c>
      <c r="G1368" s="245"/>
      <c r="H1368" s="246"/>
      <c r="I1368" s="36"/>
      <c r="M1368" s="6">
        <v>1.2452000000000001</v>
      </c>
    </row>
    <row r="1369" spans="1:13" s="6" customFormat="1" ht="18.75" hidden="1" x14ac:dyDescent="0.25">
      <c r="A1369" s="118"/>
      <c r="B1369" s="120"/>
      <c r="C1369" s="122"/>
      <c r="D1369" s="43"/>
      <c r="E1369" s="26"/>
      <c r="F1369" s="27"/>
      <c r="G1369" s="245"/>
      <c r="H1369" s="246"/>
      <c r="I1369" s="36"/>
      <c r="M1369" s="6">
        <v>1.2452000000000001</v>
      </c>
    </row>
    <row r="1370" spans="1:13" s="6" customFormat="1" ht="31.5" hidden="1" x14ac:dyDescent="0.25">
      <c r="A1370" s="38" t="s">
        <v>1390</v>
      </c>
      <c r="B1370" s="98" t="s">
        <v>1391</v>
      </c>
      <c r="C1370" s="122" t="s">
        <v>22</v>
      </c>
      <c r="D1370" s="43">
        <f>((L1370/M1370)/E1370)</f>
        <v>0</v>
      </c>
      <c r="E1370" s="26">
        <v>6.25</v>
      </c>
      <c r="F1370" s="27">
        <f>D1370*E1370</f>
        <v>0</v>
      </c>
      <c r="G1370" s="245"/>
      <c r="H1370" s="246"/>
      <c r="I1370" s="36"/>
      <c r="M1370" s="6">
        <v>1.2452000000000001</v>
      </c>
    </row>
    <row r="1371" spans="1:13" s="6" customFormat="1" ht="18.75" hidden="1" x14ac:dyDescent="0.25">
      <c r="A1371" s="29"/>
      <c r="B1371" s="30"/>
      <c r="C1371" s="31"/>
      <c r="D1371" s="43"/>
      <c r="E1371" s="26"/>
      <c r="F1371" s="27"/>
      <c r="G1371" s="245"/>
      <c r="H1371" s="246"/>
      <c r="I1371" s="36"/>
      <c r="M1371" s="6">
        <v>1.2452000000000001</v>
      </c>
    </row>
    <row r="1372" spans="1:13" s="6" customFormat="1" ht="18.75" x14ac:dyDescent="0.25">
      <c r="A1372" s="29" t="s">
        <v>1392</v>
      </c>
      <c r="B1372" s="42" t="s">
        <v>1393</v>
      </c>
      <c r="C1372" s="31"/>
      <c r="D1372" s="43"/>
      <c r="E1372" s="26"/>
      <c r="F1372" s="27"/>
      <c r="G1372" s="245"/>
      <c r="H1372" s="246"/>
      <c r="I1372" s="54"/>
      <c r="M1372" s="6">
        <v>1.2452000000000001</v>
      </c>
    </row>
    <row r="1373" spans="1:13" s="6" customFormat="1" ht="31.5" hidden="1" x14ac:dyDescent="0.25">
      <c r="A1373" s="29" t="s">
        <v>1394</v>
      </c>
      <c r="B1373" s="33" t="s">
        <v>1395</v>
      </c>
      <c r="C1373" s="31" t="s">
        <v>7</v>
      </c>
      <c r="D1373" s="43">
        <f>((L1373/M1373)/E1373)</f>
        <v>0</v>
      </c>
      <c r="E1373" s="26">
        <v>200.38</v>
      </c>
      <c r="F1373" s="27">
        <f>D1373*E1373</f>
        <v>0</v>
      </c>
      <c r="G1373" s="245"/>
      <c r="H1373" s="246"/>
      <c r="I1373" s="36"/>
      <c r="M1373" s="6">
        <v>1.2452000000000001</v>
      </c>
    </row>
    <row r="1374" spans="1:13" s="6" customFormat="1" ht="94.5" hidden="1" x14ac:dyDescent="0.25">
      <c r="A1374" s="29"/>
      <c r="B1374" s="30" t="s">
        <v>1396</v>
      </c>
      <c r="C1374" s="31"/>
      <c r="D1374" s="43"/>
      <c r="E1374" s="26"/>
      <c r="F1374" s="27"/>
      <c r="G1374" s="245"/>
      <c r="H1374" s="246"/>
      <c r="I1374" s="36"/>
      <c r="M1374" s="6">
        <v>1.2452000000000001</v>
      </c>
    </row>
    <row r="1375" spans="1:13" s="6" customFormat="1" ht="18.75" hidden="1" x14ac:dyDescent="0.25">
      <c r="A1375" s="29"/>
      <c r="B1375" s="42"/>
      <c r="C1375" s="31"/>
      <c r="D1375" s="43"/>
      <c r="E1375" s="26"/>
      <c r="F1375" s="27"/>
      <c r="G1375" s="245"/>
      <c r="H1375" s="246"/>
      <c r="I1375" s="54"/>
      <c r="M1375" s="6">
        <v>1.2452000000000001</v>
      </c>
    </row>
    <row r="1376" spans="1:13" s="6" customFormat="1" ht="18.75" hidden="1" x14ac:dyDescent="0.25">
      <c r="A1376" s="29" t="s">
        <v>1397</v>
      </c>
      <c r="B1376" s="33" t="s">
        <v>1398</v>
      </c>
      <c r="C1376" s="31" t="s">
        <v>7</v>
      </c>
      <c r="D1376" s="43">
        <f>((L1376/M1376)/E1376)</f>
        <v>0</v>
      </c>
      <c r="E1376" s="26">
        <v>66.650000000000006</v>
      </c>
      <c r="F1376" s="27">
        <f>D1376*E1376</f>
        <v>0</v>
      </c>
      <c r="G1376" s="245"/>
      <c r="H1376" s="246"/>
      <c r="I1376" s="36"/>
      <c r="M1376" s="6">
        <v>1.2452000000000001</v>
      </c>
    </row>
    <row r="1377" spans="1:13" s="6" customFormat="1" ht="63" hidden="1" x14ac:dyDescent="0.25">
      <c r="A1377" s="29"/>
      <c r="B1377" s="30" t="s">
        <v>1399</v>
      </c>
      <c r="C1377" s="31"/>
      <c r="D1377" s="43"/>
      <c r="E1377" s="26"/>
      <c r="F1377" s="27"/>
      <c r="G1377" s="245"/>
      <c r="H1377" s="246"/>
      <c r="I1377" s="36"/>
      <c r="M1377" s="6">
        <v>1.2452000000000001</v>
      </c>
    </row>
    <row r="1378" spans="1:13" s="6" customFormat="1" ht="18.75" hidden="1" x14ac:dyDescent="0.25">
      <c r="A1378" s="29"/>
      <c r="B1378" s="33"/>
      <c r="C1378" s="31"/>
      <c r="D1378" s="43"/>
      <c r="E1378" s="26"/>
      <c r="F1378" s="27"/>
      <c r="G1378" s="245"/>
      <c r="H1378" s="246"/>
      <c r="I1378" s="54"/>
      <c r="M1378" s="6">
        <v>1.2452000000000001</v>
      </c>
    </row>
    <row r="1379" spans="1:13" s="6" customFormat="1" ht="18.75" hidden="1" x14ac:dyDescent="0.25">
      <c r="A1379" s="29" t="s">
        <v>1400</v>
      </c>
      <c r="B1379" s="33" t="s">
        <v>1401</v>
      </c>
      <c r="C1379" s="31" t="s">
        <v>7</v>
      </c>
      <c r="D1379" s="43">
        <f>((L1379/M1379)/E1379)</f>
        <v>0</v>
      </c>
      <c r="E1379" s="26">
        <v>47.13</v>
      </c>
      <c r="F1379" s="27">
        <f>D1379*E1379</f>
        <v>0</v>
      </c>
      <c r="G1379" s="245"/>
      <c r="H1379" s="246"/>
      <c r="I1379" s="36"/>
      <c r="M1379" s="6">
        <v>1.2452000000000001</v>
      </c>
    </row>
    <row r="1380" spans="1:13" s="6" customFormat="1" ht="47.25" hidden="1" x14ac:dyDescent="0.25">
      <c r="A1380" s="29"/>
      <c r="B1380" s="30" t="s">
        <v>1402</v>
      </c>
      <c r="C1380" s="31"/>
      <c r="D1380" s="43"/>
      <c r="E1380" s="26"/>
      <c r="F1380" s="27"/>
      <c r="G1380" s="245"/>
      <c r="H1380" s="246"/>
      <c r="I1380" s="36"/>
      <c r="M1380" s="6">
        <v>1.2452000000000001</v>
      </c>
    </row>
    <row r="1381" spans="1:13" s="6" customFormat="1" ht="18.75" hidden="1" x14ac:dyDescent="0.25">
      <c r="A1381" s="29"/>
      <c r="B1381" s="30"/>
      <c r="C1381" s="31"/>
      <c r="D1381" s="43"/>
      <c r="E1381" s="26"/>
      <c r="F1381" s="27"/>
      <c r="G1381" s="245"/>
      <c r="H1381" s="246"/>
      <c r="I1381" s="54"/>
      <c r="M1381" s="6">
        <v>1.2452000000000001</v>
      </c>
    </row>
    <row r="1382" spans="1:13" s="6" customFormat="1" ht="18.75" hidden="1" x14ac:dyDescent="0.25">
      <c r="A1382" s="29" t="s">
        <v>1403</v>
      </c>
      <c r="B1382" s="33" t="s">
        <v>1404</v>
      </c>
      <c r="C1382" s="31" t="s">
        <v>7</v>
      </c>
      <c r="D1382" s="43">
        <f>((L1382/M1382)/E1382)</f>
        <v>0</v>
      </c>
      <c r="E1382" s="26">
        <v>14.6</v>
      </c>
      <c r="F1382" s="27">
        <f>D1382*E1382</f>
        <v>0</v>
      </c>
      <c r="G1382" s="245"/>
      <c r="H1382" s="246"/>
      <c r="I1382" s="36"/>
      <c r="M1382" s="6">
        <v>1.2452000000000001</v>
      </c>
    </row>
    <row r="1383" spans="1:13" s="6" customFormat="1" ht="47.25" hidden="1" x14ac:dyDescent="0.25">
      <c r="A1383" s="29"/>
      <c r="B1383" s="30" t="s">
        <v>1402</v>
      </c>
      <c r="C1383" s="31"/>
      <c r="D1383" s="43"/>
      <c r="E1383" s="26"/>
      <c r="F1383" s="27"/>
      <c r="G1383" s="245"/>
      <c r="H1383" s="246"/>
      <c r="I1383" s="36"/>
      <c r="M1383" s="6">
        <v>1.2452000000000001</v>
      </c>
    </row>
    <row r="1384" spans="1:13" s="6" customFormat="1" ht="18.75" hidden="1" x14ac:dyDescent="0.25">
      <c r="A1384" s="29"/>
      <c r="B1384" s="30"/>
      <c r="C1384" s="31"/>
      <c r="D1384" s="43"/>
      <c r="E1384" s="26"/>
      <c r="F1384" s="27"/>
      <c r="G1384" s="245"/>
      <c r="H1384" s="246"/>
      <c r="I1384" s="54"/>
      <c r="M1384" s="6">
        <v>1.2452000000000001</v>
      </c>
    </row>
    <row r="1385" spans="1:13" s="6" customFormat="1" ht="18.75" hidden="1" x14ac:dyDescent="0.25">
      <c r="A1385" s="29" t="s">
        <v>1405</v>
      </c>
      <c r="B1385" s="33" t="s">
        <v>1406</v>
      </c>
      <c r="C1385" s="31" t="s">
        <v>7</v>
      </c>
      <c r="D1385" s="43">
        <f>((L1385/M1385)/E1385)</f>
        <v>0</v>
      </c>
      <c r="E1385" s="26">
        <v>43.44</v>
      </c>
      <c r="F1385" s="27">
        <f>D1385*E1385</f>
        <v>0</v>
      </c>
      <c r="G1385" s="245"/>
      <c r="H1385" s="246"/>
      <c r="I1385" s="36"/>
      <c r="M1385" s="6">
        <v>1.2452000000000001</v>
      </c>
    </row>
    <row r="1386" spans="1:13" s="6" customFormat="1" ht="63" hidden="1" x14ac:dyDescent="0.25">
      <c r="A1386" s="29"/>
      <c r="B1386" s="30" t="s">
        <v>1407</v>
      </c>
      <c r="C1386" s="31"/>
      <c r="D1386" s="43"/>
      <c r="E1386" s="26"/>
      <c r="F1386" s="27"/>
      <c r="G1386" s="245"/>
      <c r="H1386" s="246"/>
      <c r="I1386" s="36"/>
      <c r="M1386" s="6">
        <v>1.2452000000000001</v>
      </c>
    </row>
    <row r="1387" spans="1:13" s="6" customFormat="1" ht="18.75" hidden="1" x14ac:dyDescent="0.25">
      <c r="A1387" s="29"/>
      <c r="B1387" s="30"/>
      <c r="C1387" s="31"/>
      <c r="D1387" s="43"/>
      <c r="E1387" s="26"/>
      <c r="F1387" s="27"/>
      <c r="G1387" s="245"/>
      <c r="H1387" s="246"/>
      <c r="I1387" s="54"/>
      <c r="M1387" s="6">
        <v>1.2452000000000001</v>
      </c>
    </row>
    <row r="1388" spans="1:13" s="6" customFormat="1" ht="18.75" hidden="1" x14ac:dyDescent="0.25">
      <c r="A1388" s="29" t="s">
        <v>1408</v>
      </c>
      <c r="B1388" s="33" t="s">
        <v>1409</v>
      </c>
      <c r="C1388" s="31" t="s">
        <v>7</v>
      </c>
      <c r="D1388" s="43">
        <f>((L1388/M1388)/E1388)</f>
        <v>0</v>
      </c>
      <c r="E1388" s="26">
        <v>55.44</v>
      </c>
      <c r="F1388" s="27">
        <f>D1388*E1388</f>
        <v>0</v>
      </c>
      <c r="G1388" s="245"/>
      <c r="H1388" s="246"/>
      <c r="I1388" s="36"/>
      <c r="M1388" s="6">
        <v>1.2452000000000001</v>
      </c>
    </row>
    <row r="1389" spans="1:13" s="6" customFormat="1" ht="63" hidden="1" x14ac:dyDescent="0.25">
      <c r="A1389" s="29"/>
      <c r="B1389" s="30" t="s">
        <v>1410</v>
      </c>
      <c r="C1389" s="31"/>
      <c r="D1389" s="43"/>
      <c r="E1389" s="26"/>
      <c r="F1389" s="27"/>
      <c r="G1389" s="245"/>
      <c r="H1389" s="246"/>
      <c r="I1389" s="36"/>
      <c r="M1389" s="6">
        <v>1.2452000000000001</v>
      </c>
    </row>
    <row r="1390" spans="1:13" s="6" customFormat="1" ht="18.75" hidden="1" x14ac:dyDescent="0.25">
      <c r="A1390" s="29"/>
      <c r="B1390" s="33"/>
      <c r="C1390" s="31"/>
      <c r="D1390" s="43"/>
      <c r="E1390" s="26"/>
      <c r="F1390" s="27"/>
      <c r="G1390" s="245"/>
      <c r="H1390" s="246"/>
      <c r="I1390" s="54"/>
      <c r="M1390" s="6">
        <v>1.2452000000000001</v>
      </c>
    </row>
    <row r="1391" spans="1:13" s="6" customFormat="1" ht="18.75" hidden="1" x14ac:dyDescent="0.25">
      <c r="A1391" s="29" t="s">
        <v>1411</v>
      </c>
      <c r="B1391" s="42" t="s">
        <v>1412</v>
      </c>
      <c r="C1391" s="31"/>
      <c r="D1391" s="43"/>
      <c r="E1391" s="26"/>
      <c r="F1391" s="27"/>
      <c r="G1391" s="245"/>
      <c r="H1391" s="246"/>
      <c r="I1391" s="36"/>
      <c r="M1391" s="6">
        <v>1.2452000000000001</v>
      </c>
    </row>
    <row r="1392" spans="1:13" s="6" customFormat="1" ht="173.25" hidden="1" x14ac:dyDescent="0.25">
      <c r="A1392" s="29"/>
      <c r="B1392" s="30" t="s">
        <v>1413</v>
      </c>
      <c r="C1392" s="31"/>
      <c r="D1392" s="43"/>
      <c r="E1392" s="26"/>
      <c r="F1392" s="27"/>
      <c r="G1392" s="245"/>
      <c r="H1392" s="246"/>
      <c r="I1392" s="36"/>
      <c r="M1392" s="6">
        <v>1.2452000000000001</v>
      </c>
    </row>
    <row r="1393" spans="1:13" s="6" customFormat="1" ht="18.75" x14ac:dyDescent="0.25">
      <c r="A1393" s="29"/>
      <c r="B1393" s="30"/>
      <c r="C1393" s="31"/>
      <c r="D1393" s="43"/>
      <c r="E1393" s="26"/>
      <c r="F1393" s="27"/>
      <c r="G1393" s="245"/>
      <c r="H1393" s="246"/>
      <c r="I1393" s="54"/>
      <c r="M1393" s="6">
        <v>1.2452000000000001</v>
      </c>
    </row>
    <row r="1394" spans="1:13" s="6" customFormat="1" ht="18.75" hidden="1" x14ac:dyDescent="0.25">
      <c r="A1394" s="29" t="s">
        <v>1414</v>
      </c>
      <c r="B1394" s="33" t="s">
        <v>1415</v>
      </c>
      <c r="C1394" s="31" t="s">
        <v>7</v>
      </c>
      <c r="D1394" s="43">
        <f>((L1394/M1394)/E1394)</f>
        <v>0</v>
      </c>
      <c r="E1394" s="51">
        <v>2332.39</v>
      </c>
      <c r="F1394" s="27">
        <f>D1394*E1394</f>
        <v>0</v>
      </c>
      <c r="G1394" s="245"/>
      <c r="H1394" s="246"/>
      <c r="I1394" s="54"/>
      <c r="M1394" s="6">
        <v>1.2452000000000001</v>
      </c>
    </row>
    <row r="1395" spans="1:13" s="6" customFormat="1" ht="18.75" hidden="1" x14ac:dyDescent="0.25">
      <c r="A1395" s="29"/>
      <c r="B1395" s="33"/>
      <c r="C1395" s="31"/>
      <c r="D1395" s="43"/>
      <c r="E1395" s="51"/>
      <c r="F1395" s="27"/>
      <c r="G1395" s="245"/>
      <c r="H1395" s="246"/>
      <c r="I1395" s="54"/>
      <c r="M1395" s="6">
        <v>1.2452000000000001</v>
      </c>
    </row>
    <row r="1396" spans="1:13" s="6" customFormat="1" ht="18.75" hidden="1" x14ac:dyDescent="0.25">
      <c r="A1396" s="29" t="s">
        <v>1416</v>
      </c>
      <c r="B1396" s="33" t="s">
        <v>1417</v>
      </c>
      <c r="C1396" s="31" t="s">
        <v>7</v>
      </c>
      <c r="D1396" s="43">
        <f>((L1396/M1396)/E1396)</f>
        <v>0</v>
      </c>
      <c r="E1396" s="51">
        <v>4903.2700000000004</v>
      </c>
      <c r="F1396" s="27">
        <f>D1396*E1396</f>
        <v>0</v>
      </c>
      <c r="G1396" s="245"/>
      <c r="H1396" s="246"/>
      <c r="I1396" s="36"/>
      <c r="M1396" s="6">
        <v>1.2452000000000001</v>
      </c>
    </row>
    <row r="1397" spans="1:13" s="6" customFormat="1" ht="18.75" hidden="1" x14ac:dyDescent="0.25">
      <c r="A1397" s="29"/>
      <c r="B1397" s="33"/>
      <c r="C1397" s="31"/>
      <c r="D1397" s="43"/>
      <c r="E1397" s="51"/>
      <c r="F1397" s="27"/>
      <c r="G1397" s="245"/>
      <c r="H1397" s="246"/>
      <c r="I1397" s="54"/>
      <c r="M1397" s="6">
        <v>1.2452000000000001</v>
      </c>
    </row>
    <row r="1398" spans="1:13" s="6" customFormat="1" ht="18.75" hidden="1" x14ac:dyDescent="0.25">
      <c r="A1398" s="29" t="s">
        <v>1418</v>
      </c>
      <c r="B1398" s="33" t="s">
        <v>1419</v>
      </c>
      <c r="C1398" s="31" t="s">
        <v>7</v>
      </c>
      <c r="D1398" s="43">
        <f>((L1398/M1398)/E1398)</f>
        <v>0</v>
      </c>
      <c r="E1398" s="51">
        <v>2909.16</v>
      </c>
      <c r="F1398" s="27">
        <f>D1398*E1398</f>
        <v>0</v>
      </c>
      <c r="G1398" s="245"/>
      <c r="H1398" s="246"/>
      <c r="I1398" s="36"/>
      <c r="M1398" s="6">
        <v>1.2452000000000001</v>
      </c>
    </row>
    <row r="1399" spans="1:13" s="6" customFormat="1" ht="18.75" hidden="1" x14ac:dyDescent="0.25">
      <c r="A1399" s="29"/>
      <c r="B1399" s="33"/>
      <c r="C1399" s="31"/>
      <c r="D1399" s="43"/>
      <c r="E1399" s="51"/>
      <c r="F1399" s="27"/>
      <c r="G1399" s="245"/>
      <c r="H1399" s="246"/>
      <c r="I1399" s="54"/>
      <c r="M1399" s="6">
        <v>1.2452000000000001</v>
      </c>
    </row>
    <row r="1400" spans="1:13" s="6" customFormat="1" ht="18.75" x14ac:dyDescent="0.25">
      <c r="A1400" s="29" t="s">
        <v>1420</v>
      </c>
      <c r="B1400" s="33" t="s">
        <v>1421</v>
      </c>
      <c r="C1400" s="31" t="s">
        <v>7</v>
      </c>
      <c r="D1400" s="43">
        <v>1</v>
      </c>
      <c r="E1400" s="51">
        <v>7018.77</v>
      </c>
      <c r="F1400" s="27">
        <f>D1400*E1400</f>
        <v>7018.77</v>
      </c>
      <c r="G1400" s="245"/>
      <c r="H1400" s="246"/>
      <c r="I1400" s="36"/>
      <c r="M1400" s="6">
        <v>1.2452000000000001</v>
      </c>
    </row>
    <row r="1401" spans="1:13" s="6" customFormat="1" ht="18" customHeight="1" x14ac:dyDescent="0.25">
      <c r="A1401" s="29"/>
      <c r="B1401" s="33"/>
      <c r="C1401" s="247" t="s">
        <v>60</v>
      </c>
      <c r="D1401" s="248"/>
      <c r="E1401" s="248"/>
      <c r="F1401" s="44">
        <f>SUM(F1340:F1400)</f>
        <v>7018.77</v>
      </c>
      <c r="G1401" s="245"/>
      <c r="H1401" s="246"/>
      <c r="I1401" s="36"/>
      <c r="M1401" s="6">
        <v>1.2452000000000001</v>
      </c>
    </row>
    <row r="1402" spans="1:13" s="6" customFormat="1" ht="18.75" x14ac:dyDescent="0.25">
      <c r="A1402" s="19">
        <v>200000</v>
      </c>
      <c r="B1402" s="123" t="s">
        <v>1422</v>
      </c>
      <c r="C1402" s="81"/>
      <c r="D1402" s="45"/>
      <c r="E1402" s="23"/>
      <c r="F1402" s="27"/>
      <c r="G1402" s="245"/>
      <c r="H1402" s="246"/>
      <c r="I1402" s="36"/>
      <c r="M1402" s="6">
        <v>1.2452000000000001</v>
      </c>
    </row>
    <row r="1403" spans="1:13" s="6" customFormat="1" ht="18.75" x14ac:dyDescent="0.25">
      <c r="A1403" s="124">
        <v>200100</v>
      </c>
      <c r="B1403" s="82" t="s">
        <v>317</v>
      </c>
      <c r="C1403" s="49"/>
      <c r="D1403" s="43"/>
      <c r="E1403" s="26"/>
      <c r="F1403" s="27"/>
      <c r="G1403" s="245"/>
      <c r="H1403" s="246"/>
      <c r="I1403" s="36"/>
      <c r="M1403" s="6">
        <v>1.2452000000000001</v>
      </c>
    </row>
    <row r="1404" spans="1:13" s="6" customFormat="1" ht="21" hidden="1" x14ac:dyDescent="0.25">
      <c r="A1404" s="29" t="s">
        <v>1423</v>
      </c>
      <c r="B1404" s="33" t="s">
        <v>17</v>
      </c>
      <c r="C1404" s="31" t="s">
        <v>29</v>
      </c>
      <c r="D1404" s="43">
        <f>((L1404/M1404)/E1404)</f>
        <v>0</v>
      </c>
      <c r="E1404" s="26">
        <v>7.61</v>
      </c>
      <c r="F1404" s="27">
        <f>D1404*E1404</f>
        <v>0</v>
      </c>
      <c r="G1404" s="245"/>
      <c r="H1404" s="246"/>
      <c r="I1404" s="57"/>
      <c r="M1404" s="6">
        <v>1.2452000000000001</v>
      </c>
    </row>
    <row r="1405" spans="1:13" s="6" customFormat="1" ht="94.5" hidden="1" x14ac:dyDescent="0.25">
      <c r="A1405" s="29"/>
      <c r="B1405" s="30" t="s">
        <v>19</v>
      </c>
      <c r="C1405" s="31"/>
      <c r="D1405" s="43"/>
      <c r="E1405" s="26"/>
      <c r="F1405" s="27"/>
      <c r="G1405" s="245"/>
      <c r="H1405" s="246"/>
      <c r="I1405" s="36"/>
      <c r="M1405" s="6">
        <v>1.2452000000000001</v>
      </c>
    </row>
    <row r="1406" spans="1:13" s="6" customFormat="1" ht="18.75" hidden="1" x14ac:dyDescent="0.25">
      <c r="A1406" s="29"/>
      <c r="B1406" s="30"/>
      <c r="C1406" s="31"/>
      <c r="D1406" s="43"/>
      <c r="E1406" s="26"/>
      <c r="F1406" s="27"/>
      <c r="G1406" s="245"/>
      <c r="H1406" s="246"/>
      <c r="I1406" s="36"/>
      <c r="M1406" s="6">
        <v>1.2452000000000001</v>
      </c>
    </row>
    <row r="1407" spans="1:13" s="6" customFormat="1" ht="21" hidden="1" x14ac:dyDescent="0.25">
      <c r="A1407" s="29" t="s">
        <v>1424</v>
      </c>
      <c r="B1407" s="33" t="s">
        <v>192</v>
      </c>
      <c r="C1407" s="31" t="s">
        <v>29</v>
      </c>
      <c r="D1407" s="43">
        <f>((L1407/M1407)/E1407)</f>
        <v>0</v>
      </c>
      <c r="E1407" s="26">
        <v>18.059999999999999</v>
      </c>
      <c r="F1407" s="27">
        <f>D1407*E1407</f>
        <v>0</v>
      </c>
      <c r="G1407" s="245"/>
      <c r="H1407" s="246"/>
      <c r="I1407" s="57"/>
      <c r="M1407" s="6">
        <v>1.2452000000000001</v>
      </c>
    </row>
    <row r="1408" spans="1:13" s="6" customFormat="1" ht="49.5" hidden="1" customHeight="1" x14ac:dyDescent="0.25">
      <c r="A1408" s="29"/>
      <c r="B1408" s="30" t="s">
        <v>193</v>
      </c>
      <c r="C1408" s="31"/>
      <c r="D1408" s="43"/>
      <c r="E1408" s="26"/>
      <c r="F1408" s="27"/>
      <c r="G1408" s="245"/>
      <c r="H1408" s="246"/>
      <c r="I1408" s="36"/>
      <c r="M1408" s="6">
        <v>1.2452000000000001</v>
      </c>
    </row>
    <row r="1409" spans="1:13" s="6" customFormat="1" ht="18.75" hidden="1" x14ac:dyDescent="0.25">
      <c r="A1409" s="29"/>
      <c r="B1409" s="33"/>
      <c r="C1409" s="31"/>
      <c r="D1409" s="43"/>
      <c r="E1409" s="26"/>
      <c r="F1409" s="27"/>
      <c r="G1409" s="245"/>
      <c r="H1409" s="246"/>
      <c r="I1409" s="36"/>
      <c r="M1409" s="6">
        <v>1.2452000000000001</v>
      </c>
    </row>
    <row r="1410" spans="1:13" s="6" customFormat="1" ht="21" hidden="1" x14ac:dyDescent="0.25">
      <c r="A1410" s="29" t="s">
        <v>1425</v>
      </c>
      <c r="B1410" s="33" t="s">
        <v>226</v>
      </c>
      <c r="C1410" s="31" t="s">
        <v>29</v>
      </c>
      <c r="D1410" s="43">
        <f>((L1410/M1410)/E1410)</f>
        <v>0</v>
      </c>
      <c r="E1410" s="26">
        <v>44.98</v>
      </c>
      <c r="F1410" s="27">
        <f>D1410*E1410</f>
        <v>0</v>
      </c>
      <c r="G1410" s="245"/>
      <c r="H1410" s="246"/>
      <c r="I1410" s="57"/>
      <c r="M1410" s="6">
        <v>1.2452000000000001</v>
      </c>
    </row>
    <row r="1411" spans="1:13" s="6" customFormat="1" ht="47.25" hidden="1" x14ac:dyDescent="0.25">
      <c r="A1411" s="29"/>
      <c r="B1411" s="30" t="s">
        <v>1426</v>
      </c>
      <c r="C1411" s="31"/>
      <c r="D1411" s="43"/>
      <c r="E1411" s="26"/>
      <c r="F1411" s="27"/>
      <c r="G1411" s="245"/>
      <c r="H1411" s="246"/>
      <c r="I1411" s="36"/>
      <c r="M1411" s="6">
        <v>1.2452000000000001</v>
      </c>
    </row>
    <row r="1412" spans="1:13" s="6" customFormat="1" ht="18.75" hidden="1" x14ac:dyDescent="0.25">
      <c r="A1412" s="29"/>
      <c r="B1412" s="30"/>
      <c r="C1412" s="31"/>
      <c r="D1412" s="43"/>
      <c r="E1412" s="26"/>
      <c r="F1412" s="27"/>
      <c r="G1412" s="245"/>
      <c r="H1412" s="246"/>
      <c r="I1412" s="36"/>
      <c r="M1412" s="6">
        <v>1.2452000000000001</v>
      </c>
    </row>
    <row r="1413" spans="1:13" s="6" customFormat="1" ht="21" hidden="1" x14ac:dyDescent="0.25">
      <c r="A1413" s="29" t="s">
        <v>1427</v>
      </c>
      <c r="B1413" s="33" t="s">
        <v>1428</v>
      </c>
      <c r="C1413" s="31" t="s">
        <v>29</v>
      </c>
      <c r="D1413" s="43">
        <f>((L1413/M1413)/E1413)</f>
        <v>0</v>
      </c>
      <c r="E1413" s="26">
        <v>41.71</v>
      </c>
      <c r="F1413" s="27">
        <f>D1413*E1413</f>
        <v>0</v>
      </c>
      <c r="G1413" s="245"/>
      <c r="H1413" s="246"/>
      <c r="I1413" s="57"/>
      <c r="M1413" s="6">
        <v>1.2452000000000001</v>
      </c>
    </row>
    <row r="1414" spans="1:13" s="6" customFormat="1" ht="47.25" hidden="1" x14ac:dyDescent="0.25">
      <c r="A1414" s="29"/>
      <c r="B1414" s="30" t="s">
        <v>1429</v>
      </c>
      <c r="C1414" s="31"/>
      <c r="D1414" s="43"/>
      <c r="E1414" s="26"/>
      <c r="F1414" s="27"/>
      <c r="G1414" s="245"/>
      <c r="H1414" s="246"/>
      <c r="I1414" s="36"/>
      <c r="M1414" s="6">
        <v>1.2452000000000001</v>
      </c>
    </row>
    <row r="1415" spans="1:13" s="6" customFormat="1" ht="18.75" hidden="1" x14ac:dyDescent="0.25">
      <c r="A1415" s="29"/>
      <c r="B1415" s="30"/>
      <c r="C1415" s="31"/>
      <c r="D1415" s="43"/>
      <c r="E1415" s="26"/>
      <c r="F1415" s="27"/>
      <c r="G1415" s="245"/>
      <c r="H1415" s="246"/>
      <c r="I1415" s="36"/>
      <c r="M1415" s="6">
        <v>1.2452000000000001</v>
      </c>
    </row>
    <row r="1416" spans="1:13" s="6" customFormat="1" ht="53.25" customHeight="1" x14ac:dyDescent="0.25">
      <c r="A1416" s="111">
        <v>200105</v>
      </c>
      <c r="B1416" s="33" t="s">
        <v>1430</v>
      </c>
      <c r="C1416" s="31" t="s">
        <v>29</v>
      </c>
      <c r="D1416" s="43">
        <v>130</v>
      </c>
      <c r="E1416" s="26">
        <v>18.84</v>
      </c>
      <c r="F1416" s="27">
        <f>D1416*E1416</f>
        <v>2449.1999999999998</v>
      </c>
      <c r="G1416" s="245"/>
      <c r="H1416" s="246"/>
      <c r="I1416" s="54"/>
      <c r="L1416" s="6">
        <v>2281.9299999999998</v>
      </c>
      <c r="M1416" s="6">
        <v>1.2452000000000001</v>
      </c>
    </row>
    <row r="1417" spans="1:13" s="6" customFormat="1" ht="94.5" x14ac:dyDescent="0.25">
      <c r="A1417" s="111"/>
      <c r="B1417" s="30" t="s">
        <v>1431</v>
      </c>
      <c r="C1417" s="31"/>
      <c r="D1417" s="43"/>
      <c r="E1417" s="26"/>
      <c r="F1417" s="27"/>
      <c r="G1417" s="245"/>
      <c r="H1417" s="246"/>
      <c r="I1417" s="36"/>
      <c r="M1417" s="6">
        <v>1.2452000000000001</v>
      </c>
    </row>
    <row r="1418" spans="1:13" s="6" customFormat="1" ht="18.75" hidden="1" x14ac:dyDescent="0.25">
      <c r="A1418" s="111"/>
      <c r="B1418" s="30"/>
      <c r="C1418" s="31"/>
      <c r="D1418" s="43"/>
      <c r="E1418" s="26"/>
      <c r="F1418" s="27"/>
      <c r="G1418" s="245"/>
      <c r="H1418" s="246"/>
      <c r="I1418" s="36"/>
      <c r="M1418" s="6">
        <v>1.2452000000000001</v>
      </c>
    </row>
    <row r="1419" spans="1:13" s="6" customFormat="1" ht="31.5" hidden="1" x14ac:dyDescent="0.25">
      <c r="A1419" s="111">
        <v>200106</v>
      </c>
      <c r="B1419" s="125" t="s">
        <v>1432</v>
      </c>
      <c r="C1419" s="31" t="s">
        <v>22</v>
      </c>
      <c r="D1419" s="43">
        <f>((L1419/M1419)/E1419)</f>
        <v>0</v>
      </c>
      <c r="E1419" s="26">
        <v>3.89</v>
      </c>
      <c r="F1419" s="27">
        <f>D1419*E1419</f>
        <v>0</v>
      </c>
      <c r="G1419" s="245"/>
      <c r="H1419" s="246"/>
      <c r="I1419" s="54"/>
      <c r="M1419" s="6">
        <v>1.2452000000000001</v>
      </c>
    </row>
    <row r="1420" spans="1:13" s="6" customFormat="1" ht="78.75" hidden="1" x14ac:dyDescent="0.25">
      <c r="A1420" s="111"/>
      <c r="B1420" s="126" t="s">
        <v>1433</v>
      </c>
      <c r="C1420" s="31"/>
      <c r="D1420" s="43"/>
      <c r="E1420" s="26"/>
      <c r="F1420" s="27"/>
      <c r="G1420" s="245"/>
      <c r="H1420" s="246"/>
      <c r="I1420" s="36"/>
      <c r="M1420" s="6">
        <v>1.2452000000000001</v>
      </c>
    </row>
    <row r="1421" spans="1:13" s="6" customFormat="1" ht="18.75" hidden="1" x14ac:dyDescent="0.25">
      <c r="A1421" s="111"/>
      <c r="B1421" s="126"/>
      <c r="C1421" s="31"/>
      <c r="D1421" s="43"/>
      <c r="E1421" s="26"/>
      <c r="F1421" s="27"/>
      <c r="G1421" s="245"/>
      <c r="H1421" s="246"/>
      <c r="I1421" s="36"/>
      <c r="M1421" s="6">
        <v>1.2452000000000001</v>
      </c>
    </row>
    <row r="1422" spans="1:13" s="6" customFormat="1" ht="18.75" hidden="1" x14ac:dyDescent="0.25">
      <c r="A1422" s="111">
        <v>200200</v>
      </c>
      <c r="B1422" s="127" t="s">
        <v>1434</v>
      </c>
      <c r="C1422" s="31"/>
      <c r="D1422" s="43"/>
      <c r="E1422" s="26"/>
      <c r="F1422" s="27"/>
      <c r="G1422" s="245"/>
      <c r="H1422" s="246"/>
      <c r="I1422" s="36"/>
      <c r="M1422" s="6">
        <v>1.2452000000000001</v>
      </c>
    </row>
    <row r="1423" spans="1:13" s="6" customFormat="1" ht="309.75" hidden="1" customHeight="1" x14ac:dyDescent="0.25">
      <c r="A1423" s="111"/>
      <c r="B1423" s="30" t="s">
        <v>1435</v>
      </c>
      <c r="C1423" s="31"/>
      <c r="D1423" s="43"/>
      <c r="E1423" s="26"/>
      <c r="F1423" s="27"/>
      <c r="G1423" s="245"/>
      <c r="H1423" s="246"/>
      <c r="I1423" s="36"/>
      <c r="M1423" s="6">
        <v>1.2452000000000001</v>
      </c>
    </row>
    <row r="1424" spans="1:13" s="6" customFormat="1" ht="18.75" hidden="1" x14ac:dyDescent="0.25">
      <c r="A1424" s="111"/>
      <c r="B1424" s="127"/>
      <c r="C1424" s="31"/>
      <c r="D1424" s="43"/>
      <c r="E1424" s="26"/>
      <c r="F1424" s="27"/>
      <c r="G1424" s="245"/>
      <c r="H1424" s="246"/>
      <c r="I1424" s="36"/>
      <c r="M1424" s="6">
        <v>1.2452000000000001</v>
      </c>
    </row>
    <row r="1425" spans="1:13" s="6" customFormat="1" ht="31.5" hidden="1" x14ac:dyDescent="0.25">
      <c r="A1425" s="29" t="s">
        <v>1436</v>
      </c>
      <c r="B1425" s="33" t="s">
        <v>1437</v>
      </c>
      <c r="C1425" s="31" t="s">
        <v>22</v>
      </c>
      <c r="D1425" s="43">
        <f>((L1425/M1425)/E1425)</f>
        <v>0</v>
      </c>
      <c r="E1425" s="26">
        <v>147.72999999999999</v>
      </c>
      <c r="F1425" s="27">
        <f>D1425*E1425</f>
        <v>0</v>
      </c>
      <c r="G1425" s="245"/>
      <c r="H1425" s="246"/>
      <c r="I1425" s="54"/>
      <c r="M1425" s="6">
        <v>1.2452000000000001</v>
      </c>
    </row>
    <row r="1426" spans="1:13" s="6" customFormat="1" ht="18.75" hidden="1" x14ac:dyDescent="0.25">
      <c r="A1426" s="29"/>
      <c r="B1426" s="30"/>
      <c r="C1426" s="31"/>
      <c r="D1426" s="43"/>
      <c r="E1426" s="26"/>
      <c r="F1426" s="27"/>
      <c r="G1426" s="245"/>
      <c r="H1426" s="246"/>
      <c r="I1426" s="36"/>
      <c r="M1426" s="6">
        <v>1.2452000000000001</v>
      </c>
    </row>
    <row r="1427" spans="1:13" s="6" customFormat="1" ht="31.5" hidden="1" x14ac:dyDescent="0.25">
      <c r="A1427" s="29" t="s">
        <v>1438</v>
      </c>
      <c r="B1427" s="33" t="s">
        <v>1439</v>
      </c>
      <c r="C1427" s="31" t="s">
        <v>22</v>
      </c>
      <c r="D1427" s="43">
        <f>((L1427/M1427)/E1427)</f>
        <v>0</v>
      </c>
      <c r="E1427" s="26">
        <v>247.86</v>
      </c>
      <c r="F1427" s="27">
        <f>D1427*E1427</f>
        <v>0</v>
      </c>
      <c r="G1427" s="245"/>
      <c r="H1427" s="246"/>
      <c r="I1427" s="54"/>
      <c r="M1427" s="6">
        <v>1.2452000000000001</v>
      </c>
    </row>
    <row r="1428" spans="1:13" s="6" customFormat="1" ht="18.75" hidden="1" x14ac:dyDescent="0.25">
      <c r="A1428" s="29"/>
      <c r="B1428" s="30"/>
      <c r="C1428" s="31"/>
      <c r="D1428" s="43"/>
      <c r="E1428" s="26"/>
      <c r="F1428" s="27"/>
      <c r="G1428" s="245"/>
      <c r="H1428" s="246"/>
      <c r="I1428" s="36"/>
      <c r="M1428" s="6">
        <v>1.2452000000000001</v>
      </c>
    </row>
    <row r="1429" spans="1:13" s="6" customFormat="1" ht="31.5" hidden="1" x14ac:dyDescent="0.25">
      <c r="A1429" s="29" t="s">
        <v>1440</v>
      </c>
      <c r="B1429" s="33" t="s">
        <v>1441</v>
      </c>
      <c r="C1429" s="31" t="s">
        <v>22</v>
      </c>
      <c r="D1429" s="43">
        <f>((L1429/M1429)/E1429)</f>
        <v>0</v>
      </c>
      <c r="E1429" s="26">
        <v>349.16</v>
      </c>
      <c r="F1429" s="27">
        <f>D1429*E1429</f>
        <v>0</v>
      </c>
      <c r="G1429" s="245"/>
      <c r="H1429" s="246"/>
      <c r="I1429" s="54"/>
      <c r="M1429" s="6">
        <v>1.2452000000000001</v>
      </c>
    </row>
    <row r="1430" spans="1:13" s="6" customFormat="1" ht="18.75" hidden="1" x14ac:dyDescent="0.25">
      <c r="A1430" s="29"/>
      <c r="B1430" s="30"/>
      <c r="C1430" s="31"/>
      <c r="D1430" s="43"/>
      <c r="E1430" s="26"/>
      <c r="F1430" s="27"/>
      <c r="G1430" s="245"/>
      <c r="H1430" s="246"/>
      <c r="I1430" s="36"/>
      <c r="M1430" s="6">
        <v>1.2452000000000001</v>
      </c>
    </row>
    <row r="1431" spans="1:13" s="6" customFormat="1" ht="47.25" customHeight="1" x14ac:dyDescent="0.25">
      <c r="A1431" s="29" t="s">
        <v>1442</v>
      </c>
      <c r="B1431" s="33" t="s">
        <v>1443</v>
      </c>
      <c r="C1431" s="31" t="s">
        <v>18</v>
      </c>
      <c r="D1431" s="43">
        <v>5.48</v>
      </c>
      <c r="E1431" s="26">
        <v>351.33</v>
      </c>
      <c r="F1431" s="27">
        <f>D1431*E1431</f>
        <v>1925.2884000000001</v>
      </c>
      <c r="G1431" s="245"/>
      <c r="H1431" s="246"/>
      <c r="I1431" s="54"/>
      <c r="L1431" s="6">
        <v>2208.36</v>
      </c>
      <c r="M1431" s="6">
        <v>1.2452000000000001</v>
      </c>
    </row>
    <row r="1432" spans="1:13" s="6" customFormat="1" ht="141.75" x14ac:dyDescent="0.25">
      <c r="A1432" s="29"/>
      <c r="B1432" s="30" t="s">
        <v>1444</v>
      </c>
      <c r="C1432" s="31"/>
      <c r="D1432" s="43"/>
      <c r="E1432" s="26"/>
      <c r="F1432" s="27"/>
      <c r="G1432" s="245"/>
      <c r="H1432" s="246"/>
      <c r="I1432" s="36"/>
      <c r="M1432" s="6">
        <v>1.2452000000000001</v>
      </c>
    </row>
    <row r="1433" spans="1:13" s="6" customFormat="1" ht="18.75" x14ac:dyDescent="0.25">
      <c r="A1433" s="29"/>
      <c r="B1433" s="30"/>
      <c r="C1433" s="31"/>
      <c r="D1433" s="43"/>
      <c r="E1433" s="26"/>
      <c r="F1433" s="27"/>
      <c r="G1433" s="245"/>
      <c r="H1433" s="246"/>
      <c r="I1433" s="36"/>
      <c r="M1433" s="6">
        <v>1.2452000000000001</v>
      </c>
    </row>
    <row r="1434" spans="1:13" s="6" customFormat="1" ht="18.75" x14ac:dyDescent="0.25">
      <c r="A1434" s="29" t="s">
        <v>1445</v>
      </c>
      <c r="B1434" s="42" t="s">
        <v>1446</v>
      </c>
      <c r="C1434" s="31"/>
      <c r="D1434" s="43"/>
      <c r="E1434" s="26"/>
      <c r="F1434" s="27"/>
      <c r="G1434" s="245"/>
      <c r="H1434" s="246"/>
      <c r="I1434" s="36"/>
      <c r="M1434" s="6">
        <v>1.2452000000000001</v>
      </c>
    </row>
    <row r="1435" spans="1:13" s="6" customFormat="1" ht="18.75" hidden="1" x14ac:dyDescent="0.25">
      <c r="A1435" s="29" t="s">
        <v>1447</v>
      </c>
      <c r="B1435" s="33" t="s">
        <v>1448</v>
      </c>
      <c r="C1435" s="31" t="s">
        <v>1317</v>
      </c>
      <c r="D1435" s="43">
        <f>((L1435/M1435)/E1435)</f>
        <v>0</v>
      </c>
      <c r="E1435" s="51">
        <v>4376.12</v>
      </c>
      <c r="F1435" s="27">
        <f>D1435*E1435</f>
        <v>0</v>
      </c>
      <c r="G1435" s="245"/>
      <c r="H1435" s="246"/>
      <c r="I1435" s="54"/>
      <c r="M1435" s="6">
        <v>1.2452000000000001</v>
      </c>
    </row>
    <row r="1436" spans="1:13" s="6" customFormat="1" ht="366" hidden="1" customHeight="1" x14ac:dyDescent="0.25">
      <c r="A1436" s="128"/>
      <c r="B1436" s="30" t="s">
        <v>1449</v>
      </c>
      <c r="C1436" s="129"/>
      <c r="D1436" s="43"/>
      <c r="E1436" s="26"/>
      <c r="F1436" s="27"/>
      <c r="G1436" s="245"/>
      <c r="H1436" s="246"/>
      <c r="I1436" s="36"/>
      <c r="M1436" s="6">
        <v>1.2452000000000001</v>
      </c>
    </row>
    <row r="1437" spans="1:13" s="6" customFormat="1" ht="18.75" x14ac:dyDescent="0.25">
      <c r="A1437" s="29"/>
      <c r="B1437" s="30"/>
      <c r="C1437" s="31"/>
      <c r="D1437" s="43"/>
      <c r="E1437" s="26"/>
      <c r="F1437" s="27"/>
      <c r="G1437" s="245"/>
      <c r="H1437" s="246"/>
      <c r="I1437" s="36"/>
      <c r="M1437" s="6">
        <v>1.2452000000000001</v>
      </c>
    </row>
    <row r="1438" spans="1:13" s="6" customFormat="1" ht="18.75" x14ac:dyDescent="0.25">
      <c r="A1438" s="29" t="s">
        <v>1450</v>
      </c>
      <c r="B1438" s="33" t="s">
        <v>1451</v>
      </c>
      <c r="C1438" s="31" t="s">
        <v>223</v>
      </c>
      <c r="D1438" s="43">
        <v>18.239999999999998</v>
      </c>
      <c r="E1438" s="26">
        <v>116.26</v>
      </c>
      <c r="F1438" s="27">
        <f>D1438*E1438</f>
        <v>2120.5823999999998</v>
      </c>
      <c r="G1438" s="245"/>
      <c r="H1438" s="246"/>
      <c r="I1438" s="54"/>
      <c r="L1438" s="6">
        <v>2432.4299999999998</v>
      </c>
      <c r="M1438" s="6">
        <v>1.2452000000000001</v>
      </c>
    </row>
    <row r="1439" spans="1:13" s="6" customFormat="1" ht="78.75" x14ac:dyDescent="0.25">
      <c r="A1439" s="29"/>
      <c r="B1439" s="30" t="s">
        <v>1452</v>
      </c>
      <c r="C1439" s="31"/>
      <c r="D1439" s="43"/>
      <c r="E1439" s="26"/>
      <c r="F1439" s="27"/>
      <c r="G1439" s="245"/>
      <c r="H1439" s="246"/>
      <c r="I1439" s="36"/>
      <c r="M1439" s="6">
        <v>1.2452000000000001</v>
      </c>
    </row>
    <row r="1440" spans="1:13" s="6" customFormat="1" ht="18.75" hidden="1" x14ac:dyDescent="0.25">
      <c r="A1440" s="29"/>
      <c r="B1440" s="30"/>
      <c r="C1440" s="31"/>
      <c r="D1440" s="43"/>
      <c r="E1440" s="26"/>
      <c r="F1440" s="27"/>
      <c r="G1440" s="245"/>
      <c r="H1440" s="246"/>
      <c r="I1440" s="36"/>
      <c r="M1440" s="6">
        <v>1.2452000000000001</v>
      </c>
    </row>
    <row r="1441" spans="1:15" s="6" customFormat="1" ht="31.5" hidden="1" x14ac:dyDescent="0.25">
      <c r="A1441" s="29" t="s">
        <v>1453</v>
      </c>
      <c r="B1441" s="33" t="s">
        <v>1226</v>
      </c>
      <c r="C1441" s="31" t="s">
        <v>18</v>
      </c>
      <c r="D1441" s="43">
        <f>((L1441/M1441)/E1441)</f>
        <v>0</v>
      </c>
      <c r="E1441" s="26">
        <v>33.06</v>
      </c>
      <c r="F1441" s="27">
        <f>D1441*E1441</f>
        <v>0</v>
      </c>
      <c r="G1441" s="245"/>
      <c r="H1441" s="246"/>
      <c r="I1441" s="54"/>
      <c r="M1441" s="6">
        <v>1.2452000000000001</v>
      </c>
    </row>
    <row r="1442" spans="1:15" s="6" customFormat="1" ht="67.5" hidden="1" customHeight="1" x14ac:dyDescent="0.25">
      <c r="A1442" s="29"/>
      <c r="B1442" s="30" t="s">
        <v>1454</v>
      </c>
      <c r="C1442" s="31"/>
      <c r="D1442" s="43"/>
      <c r="E1442" s="26"/>
      <c r="F1442" s="27"/>
      <c r="G1442" s="245"/>
      <c r="H1442" s="246"/>
      <c r="I1442" s="36"/>
      <c r="M1442" s="6">
        <v>1.2452000000000001</v>
      </c>
    </row>
    <row r="1443" spans="1:15" s="6" customFormat="1" ht="18.75" hidden="1" x14ac:dyDescent="0.25">
      <c r="A1443" s="29"/>
      <c r="B1443" s="30"/>
      <c r="C1443" s="31"/>
      <c r="D1443" s="43"/>
      <c r="E1443" s="26"/>
      <c r="F1443" s="27"/>
      <c r="G1443" s="245"/>
      <c r="H1443" s="246"/>
      <c r="I1443" s="36"/>
      <c r="M1443" s="6">
        <v>1.2452000000000001</v>
      </c>
    </row>
    <row r="1444" spans="1:15" s="6" customFormat="1" ht="31.5" hidden="1" x14ac:dyDescent="0.25">
      <c r="A1444" s="29" t="s">
        <v>1455</v>
      </c>
      <c r="B1444" s="33" t="s">
        <v>1456</v>
      </c>
      <c r="C1444" s="31" t="s">
        <v>213</v>
      </c>
      <c r="D1444" s="43">
        <f>((L1444/M1444)/E1444)</f>
        <v>0</v>
      </c>
      <c r="E1444" s="26">
        <v>19.14</v>
      </c>
      <c r="F1444" s="27">
        <f>D1444*E1444</f>
        <v>0</v>
      </c>
      <c r="G1444" s="245"/>
      <c r="H1444" s="246"/>
      <c r="I1444" s="54"/>
      <c r="M1444" s="6">
        <v>1.2452000000000001</v>
      </c>
    </row>
    <row r="1445" spans="1:15" s="6" customFormat="1" ht="78.75" hidden="1" x14ac:dyDescent="0.25">
      <c r="A1445" s="29"/>
      <c r="B1445" s="30" t="s">
        <v>1457</v>
      </c>
      <c r="C1445" s="31"/>
      <c r="D1445" s="43"/>
      <c r="E1445" s="26"/>
      <c r="F1445" s="27"/>
      <c r="G1445" s="245"/>
      <c r="H1445" s="246"/>
      <c r="I1445" s="36"/>
      <c r="M1445" s="6">
        <v>1.2452000000000001</v>
      </c>
    </row>
    <row r="1446" spans="1:15" s="6" customFormat="1" ht="18.75" x14ac:dyDescent="0.25">
      <c r="A1446" s="29"/>
      <c r="B1446" s="30"/>
      <c r="C1446" s="31"/>
      <c r="D1446" s="43"/>
      <c r="E1446" s="26"/>
      <c r="F1446" s="27"/>
      <c r="G1446" s="245"/>
      <c r="H1446" s="246"/>
      <c r="I1446" s="36"/>
      <c r="M1446" s="6">
        <v>1.2452000000000001</v>
      </c>
    </row>
    <row r="1447" spans="1:15" s="6" customFormat="1" ht="47.25" hidden="1" x14ac:dyDescent="0.25">
      <c r="A1447" s="29" t="s">
        <v>1458</v>
      </c>
      <c r="B1447" s="33" t="s">
        <v>1459</v>
      </c>
      <c r="C1447" s="31" t="s">
        <v>223</v>
      </c>
      <c r="D1447" s="43">
        <f>((L1447/M1447)/E1447)</f>
        <v>0</v>
      </c>
      <c r="E1447" s="26">
        <v>546.16999999999996</v>
      </c>
      <c r="F1447" s="27">
        <f>D1447*E1447</f>
        <v>0</v>
      </c>
      <c r="G1447" s="245"/>
      <c r="H1447" s="246"/>
      <c r="I1447" s="54"/>
      <c r="M1447" s="6">
        <v>1.2452000000000001</v>
      </c>
    </row>
    <row r="1448" spans="1:15" s="6" customFormat="1" ht="141.75" hidden="1" x14ac:dyDescent="0.25">
      <c r="A1448" s="29"/>
      <c r="B1448" s="30" t="s">
        <v>1460</v>
      </c>
      <c r="C1448" s="31"/>
      <c r="D1448" s="43"/>
      <c r="E1448" s="26"/>
      <c r="F1448" s="27"/>
      <c r="G1448" s="245"/>
      <c r="H1448" s="246"/>
      <c r="I1448" s="36"/>
      <c r="J1448" s="163"/>
      <c r="M1448" s="6">
        <v>1.2452000000000001</v>
      </c>
    </row>
    <row r="1449" spans="1:15" s="6" customFormat="1" ht="18.75" x14ac:dyDescent="0.25">
      <c r="A1449" s="29"/>
      <c r="B1449" s="30"/>
      <c r="C1449" s="31"/>
      <c r="D1449" s="43"/>
      <c r="E1449" s="26"/>
      <c r="F1449" s="27"/>
      <c r="G1449" s="245"/>
      <c r="H1449" s="246"/>
      <c r="I1449" s="36"/>
      <c r="M1449" s="6">
        <v>1.2452000000000001</v>
      </c>
    </row>
    <row r="1450" spans="1:15" s="6" customFormat="1" ht="31.5" hidden="1" x14ac:dyDescent="0.25">
      <c r="A1450" s="29" t="s">
        <v>1461</v>
      </c>
      <c r="B1450" s="33" t="s">
        <v>1462</v>
      </c>
      <c r="C1450" s="31" t="s">
        <v>7</v>
      </c>
      <c r="D1450" s="43">
        <f>((L1450/M1450)/E1450)</f>
        <v>0</v>
      </c>
      <c r="E1450" s="51">
        <v>18649.8</v>
      </c>
      <c r="F1450" s="27">
        <f>D1450*E1450</f>
        <v>0</v>
      </c>
      <c r="G1450" s="245"/>
      <c r="H1450" s="246"/>
      <c r="I1450" s="54"/>
      <c r="M1450" s="6">
        <v>1.2452000000000001</v>
      </c>
    </row>
    <row r="1451" spans="1:15" s="6" customFormat="1" ht="63" hidden="1" x14ac:dyDescent="0.25">
      <c r="A1451" s="29"/>
      <c r="B1451" s="30" t="s">
        <v>1463</v>
      </c>
      <c r="C1451" s="31"/>
      <c r="D1451" s="43"/>
      <c r="E1451" s="26"/>
      <c r="F1451" s="27"/>
      <c r="G1451" s="245"/>
      <c r="H1451" s="246"/>
      <c r="I1451" s="36"/>
      <c r="M1451" s="6">
        <v>1.2452000000000001</v>
      </c>
    </row>
    <row r="1452" spans="1:15" s="6" customFormat="1" ht="18.75" hidden="1" x14ac:dyDescent="0.25">
      <c r="A1452" s="29"/>
      <c r="B1452" s="30"/>
      <c r="C1452" s="31"/>
      <c r="D1452" s="43"/>
      <c r="E1452" s="26"/>
      <c r="F1452" s="27"/>
      <c r="G1452" s="245"/>
      <c r="H1452" s="246"/>
      <c r="I1452" s="36"/>
      <c r="M1452" s="6">
        <v>1.2452000000000001</v>
      </c>
    </row>
    <row r="1453" spans="1:15" s="6" customFormat="1" ht="31.5" hidden="1" x14ac:dyDescent="0.25">
      <c r="A1453" s="29" t="s">
        <v>1464</v>
      </c>
      <c r="B1453" s="33" t="s">
        <v>1465</v>
      </c>
      <c r="C1453" s="31" t="s">
        <v>7</v>
      </c>
      <c r="D1453" s="43">
        <f>((L1453/M1453)/E1453)</f>
        <v>0</v>
      </c>
      <c r="E1453" s="51">
        <v>21107.99</v>
      </c>
      <c r="F1453" s="27">
        <f>D1453*E1453</f>
        <v>0</v>
      </c>
      <c r="G1453" s="245"/>
      <c r="H1453" s="246"/>
      <c r="I1453" s="54"/>
      <c r="M1453" s="6">
        <v>1.2452000000000001</v>
      </c>
    </row>
    <row r="1454" spans="1:15" s="6" customFormat="1" ht="78.75" hidden="1" x14ac:dyDescent="0.25">
      <c r="A1454" s="29"/>
      <c r="B1454" s="30" t="s">
        <v>1466</v>
      </c>
      <c r="C1454" s="31"/>
      <c r="D1454" s="43"/>
      <c r="E1454" s="26"/>
      <c r="F1454" s="27"/>
      <c r="G1454" s="245"/>
      <c r="H1454" s="246"/>
      <c r="I1454" s="36"/>
      <c r="M1454" s="6">
        <v>1.2452000000000001</v>
      </c>
    </row>
    <row r="1455" spans="1:15" s="6" customFormat="1" ht="18.75" hidden="1" x14ac:dyDescent="0.25">
      <c r="A1455" s="29"/>
      <c r="B1455" s="30"/>
      <c r="C1455" s="31"/>
      <c r="D1455" s="43"/>
      <c r="E1455" s="26"/>
      <c r="F1455" s="27"/>
      <c r="G1455" s="245"/>
      <c r="H1455" s="246"/>
      <c r="I1455" s="36"/>
      <c r="M1455" s="6">
        <v>1.2452000000000001</v>
      </c>
    </row>
    <row r="1456" spans="1:15" s="6" customFormat="1" ht="18.75" hidden="1" customHeight="1" x14ac:dyDescent="0.25">
      <c r="A1456" s="29" t="s">
        <v>1467</v>
      </c>
      <c r="B1456" s="33" t="s">
        <v>1468</v>
      </c>
      <c r="C1456" s="31" t="s">
        <v>18</v>
      </c>
      <c r="D1456" s="43">
        <f>((L1456/M1456)/E1456)</f>
        <v>0</v>
      </c>
      <c r="E1456" s="26">
        <v>20</v>
      </c>
      <c r="F1456" s="27">
        <f>D1456*E1456</f>
        <v>0</v>
      </c>
      <c r="G1456" s="245"/>
      <c r="H1456" s="246"/>
      <c r="I1456" s="54"/>
      <c r="J1456" s="166"/>
      <c r="K1456" s="167"/>
      <c r="L1456" s="167"/>
      <c r="M1456" s="6">
        <v>1.2452000000000001</v>
      </c>
      <c r="N1456" s="167"/>
      <c r="O1456" s="167"/>
    </row>
    <row r="1457" spans="1:15" s="6" customFormat="1" ht="47.25" hidden="1" x14ac:dyDescent="0.25">
      <c r="A1457" s="29"/>
      <c r="B1457" s="30" t="s">
        <v>1469</v>
      </c>
      <c r="C1457" s="31"/>
      <c r="D1457" s="43"/>
      <c r="E1457" s="26"/>
      <c r="F1457" s="27"/>
      <c r="G1457" s="245"/>
      <c r="H1457" s="246"/>
      <c r="I1457" s="36"/>
      <c r="J1457" s="166"/>
      <c r="K1457" s="167"/>
      <c r="L1457" s="167"/>
      <c r="M1457" s="6">
        <v>1.2452000000000001</v>
      </c>
      <c r="N1457" s="167"/>
      <c r="O1457" s="167"/>
    </row>
    <row r="1458" spans="1:15" s="6" customFormat="1" ht="18.75" hidden="1" customHeight="1" x14ac:dyDescent="0.25">
      <c r="A1458" s="29"/>
      <c r="B1458" s="30"/>
      <c r="C1458" s="31"/>
      <c r="D1458" s="43"/>
      <c r="E1458" s="26"/>
      <c r="F1458" s="27"/>
      <c r="G1458" s="245"/>
      <c r="H1458" s="246"/>
      <c r="I1458" s="36"/>
      <c r="J1458" s="166"/>
      <c r="K1458" s="167"/>
      <c r="L1458" s="167"/>
      <c r="M1458" s="6">
        <v>1.2452000000000001</v>
      </c>
      <c r="N1458" s="167"/>
      <c r="O1458" s="167"/>
    </row>
    <row r="1459" spans="1:15" s="6" customFormat="1" ht="18.75" hidden="1" customHeight="1" x14ac:dyDescent="0.25">
      <c r="A1459" s="29" t="s">
        <v>1470</v>
      </c>
      <c r="B1459" s="42" t="s">
        <v>1471</v>
      </c>
      <c r="C1459" s="31"/>
      <c r="D1459" s="43"/>
      <c r="E1459" s="26"/>
      <c r="F1459" s="27"/>
      <c r="G1459" s="245"/>
      <c r="H1459" s="246"/>
      <c r="I1459" s="36"/>
      <c r="J1459" s="166"/>
      <c r="K1459" s="167"/>
      <c r="L1459" s="167"/>
      <c r="M1459" s="6">
        <v>1.2452000000000001</v>
      </c>
      <c r="N1459" s="167"/>
      <c r="O1459" s="167"/>
    </row>
    <row r="1460" spans="1:15" s="6" customFormat="1" ht="31.5" hidden="1" x14ac:dyDescent="0.25">
      <c r="A1460" s="29" t="s">
        <v>1472</v>
      </c>
      <c r="B1460" s="33" t="s">
        <v>1473</v>
      </c>
      <c r="C1460" s="31" t="s">
        <v>29</v>
      </c>
      <c r="D1460" s="43">
        <f>((L1460/M1460)/E1460)</f>
        <v>0</v>
      </c>
      <c r="E1460" s="26">
        <v>157.80000000000001</v>
      </c>
      <c r="F1460" s="27">
        <f>D1460*E1460</f>
        <v>0</v>
      </c>
      <c r="G1460" s="245"/>
      <c r="H1460" s="246"/>
      <c r="I1460" s="54"/>
      <c r="M1460" s="6">
        <v>1.2452000000000001</v>
      </c>
    </row>
    <row r="1461" spans="1:15" s="6" customFormat="1" ht="164.25" hidden="1" customHeight="1" x14ac:dyDescent="0.25">
      <c r="A1461" s="29"/>
      <c r="B1461" s="41" t="s">
        <v>1474</v>
      </c>
      <c r="C1461" s="31"/>
      <c r="D1461" s="43"/>
      <c r="E1461" s="26"/>
      <c r="F1461" s="27"/>
      <c r="G1461" s="245"/>
      <c r="H1461" s="246"/>
      <c r="I1461" s="36"/>
      <c r="M1461" s="6">
        <v>1.2452000000000001</v>
      </c>
    </row>
    <row r="1462" spans="1:15" s="6" customFormat="1" ht="18.75" hidden="1" x14ac:dyDescent="0.25">
      <c r="A1462" s="29"/>
      <c r="B1462" s="30"/>
      <c r="C1462" s="31"/>
      <c r="D1462" s="43"/>
      <c r="E1462" s="26"/>
      <c r="F1462" s="27"/>
      <c r="G1462" s="245"/>
      <c r="H1462" s="246"/>
      <c r="I1462" s="36"/>
      <c r="M1462" s="6">
        <v>1.2452000000000001</v>
      </c>
    </row>
    <row r="1463" spans="1:15" s="6" customFormat="1" ht="31.5" hidden="1" x14ac:dyDescent="0.25">
      <c r="A1463" s="29" t="s">
        <v>1475</v>
      </c>
      <c r="B1463" s="33" t="s">
        <v>1476</v>
      </c>
      <c r="C1463" s="31" t="s">
        <v>29</v>
      </c>
      <c r="D1463" s="43">
        <f>((L1463/M1463)/E1463)</f>
        <v>0</v>
      </c>
      <c r="E1463" s="26">
        <v>168.52</v>
      </c>
      <c r="F1463" s="27">
        <f>D1463*E1463</f>
        <v>0</v>
      </c>
      <c r="G1463" s="245"/>
      <c r="H1463" s="246"/>
      <c r="I1463" s="54"/>
      <c r="M1463" s="6">
        <v>1.2452000000000001</v>
      </c>
    </row>
    <row r="1464" spans="1:15" s="6" customFormat="1" ht="156" hidden="1" customHeight="1" x14ac:dyDescent="0.25">
      <c r="A1464" s="29"/>
      <c r="B1464" s="41" t="s">
        <v>1474</v>
      </c>
      <c r="C1464" s="31"/>
      <c r="D1464" s="43"/>
      <c r="E1464" s="26"/>
      <c r="F1464" s="27"/>
      <c r="G1464" s="245"/>
      <c r="H1464" s="246"/>
      <c r="I1464" s="36"/>
      <c r="M1464" s="6">
        <v>1.2452000000000001</v>
      </c>
    </row>
    <row r="1465" spans="1:15" s="6" customFormat="1" ht="18.75" hidden="1" x14ac:dyDescent="0.25">
      <c r="A1465" s="29"/>
      <c r="B1465" s="30"/>
      <c r="C1465" s="31"/>
      <c r="D1465" s="43"/>
      <c r="E1465" s="26"/>
      <c r="F1465" s="27"/>
      <c r="G1465" s="245"/>
      <c r="H1465" s="246"/>
      <c r="I1465" s="36"/>
      <c r="M1465" s="6">
        <v>1.2452000000000001</v>
      </c>
    </row>
    <row r="1466" spans="1:15" s="6" customFormat="1" ht="31.5" hidden="1" x14ac:dyDescent="0.25">
      <c r="A1466" s="29" t="s">
        <v>1477</v>
      </c>
      <c r="B1466" s="33" t="s">
        <v>1478</v>
      </c>
      <c r="C1466" s="31" t="s">
        <v>18</v>
      </c>
      <c r="D1466" s="43">
        <f>((L1466/M1466)/E1466)</f>
        <v>0</v>
      </c>
      <c r="E1466" s="26">
        <v>174.65</v>
      </c>
      <c r="F1466" s="27">
        <f>D1466*E1466</f>
        <v>0</v>
      </c>
      <c r="G1466" s="245"/>
      <c r="H1466" s="246"/>
      <c r="I1466" s="54"/>
      <c r="M1466" s="6">
        <v>1.2452000000000001</v>
      </c>
    </row>
    <row r="1467" spans="1:15" s="6" customFormat="1" ht="167.25" hidden="1" customHeight="1" x14ac:dyDescent="0.25">
      <c r="A1467" s="29"/>
      <c r="B1467" s="41" t="s">
        <v>1474</v>
      </c>
      <c r="C1467" s="31"/>
      <c r="D1467" s="43"/>
      <c r="E1467" s="26"/>
      <c r="F1467" s="27"/>
      <c r="G1467" s="245"/>
      <c r="H1467" s="246"/>
      <c r="I1467" s="36"/>
      <c r="M1467" s="6">
        <v>1.2452000000000001</v>
      </c>
    </row>
    <row r="1468" spans="1:15" s="6" customFormat="1" ht="18.75" hidden="1" x14ac:dyDescent="0.25">
      <c r="A1468" s="29"/>
      <c r="B1468" s="30"/>
      <c r="C1468" s="31"/>
      <c r="D1468" s="43"/>
      <c r="E1468" s="26"/>
      <c r="F1468" s="27"/>
      <c r="G1468" s="245"/>
      <c r="H1468" s="246"/>
      <c r="I1468" s="36"/>
      <c r="M1468" s="6">
        <v>1.2452000000000001</v>
      </c>
    </row>
    <row r="1469" spans="1:15" s="6" customFormat="1" ht="18.75" hidden="1" x14ac:dyDescent="0.25">
      <c r="A1469" s="29" t="s">
        <v>1479</v>
      </c>
      <c r="B1469" s="39" t="s">
        <v>1480</v>
      </c>
      <c r="C1469" s="31" t="s">
        <v>18</v>
      </c>
      <c r="D1469" s="43">
        <f>((L1469/M1469)/E1469)</f>
        <v>0</v>
      </c>
      <c r="E1469" s="26">
        <v>84.99</v>
      </c>
      <c r="F1469" s="27">
        <f>D1469*E1469</f>
        <v>0</v>
      </c>
      <c r="G1469" s="245"/>
      <c r="H1469" s="246"/>
      <c r="I1469" s="54"/>
      <c r="M1469" s="6">
        <v>1.2452000000000001</v>
      </c>
    </row>
    <row r="1470" spans="1:15" s="6" customFormat="1" ht="94.5" hidden="1" x14ac:dyDescent="0.25">
      <c r="A1470" s="29"/>
      <c r="B1470" s="41" t="s">
        <v>1481</v>
      </c>
      <c r="C1470" s="31"/>
      <c r="D1470" s="43"/>
      <c r="E1470" s="26"/>
      <c r="F1470" s="27"/>
      <c r="G1470" s="245"/>
      <c r="H1470" s="246"/>
      <c r="I1470" s="36"/>
      <c r="M1470" s="6">
        <v>1.2452000000000001</v>
      </c>
    </row>
    <row r="1471" spans="1:15" s="6" customFormat="1" ht="18.75" hidden="1" x14ac:dyDescent="0.25">
      <c r="A1471" s="29"/>
      <c r="B1471" s="30"/>
      <c r="C1471" s="31"/>
      <c r="D1471" s="43"/>
      <c r="E1471" s="26"/>
      <c r="F1471" s="27"/>
      <c r="G1471" s="245"/>
      <c r="H1471" s="246"/>
      <c r="I1471" s="36"/>
      <c r="M1471" s="6">
        <v>1.2452000000000001</v>
      </c>
    </row>
    <row r="1472" spans="1:15" s="6" customFormat="1" ht="18.75" hidden="1" x14ac:dyDescent="0.25">
      <c r="A1472" s="29" t="s">
        <v>1482</v>
      </c>
      <c r="B1472" s="42" t="s">
        <v>1483</v>
      </c>
      <c r="C1472" s="31"/>
      <c r="D1472" s="43"/>
      <c r="E1472" s="26"/>
      <c r="F1472" s="27"/>
      <c r="G1472" s="245"/>
      <c r="H1472" s="246"/>
      <c r="I1472" s="36"/>
      <c r="M1472" s="6">
        <v>1.2452000000000001</v>
      </c>
    </row>
    <row r="1473" spans="1:13" s="6" customFormat="1" ht="18.75" hidden="1" x14ac:dyDescent="0.25">
      <c r="A1473" s="29" t="s">
        <v>1484</v>
      </c>
      <c r="B1473" s="33" t="s">
        <v>1485</v>
      </c>
      <c r="C1473" s="31" t="s">
        <v>7</v>
      </c>
      <c r="D1473" s="43">
        <f>((L1473/M1473)/E1473)</f>
        <v>0</v>
      </c>
      <c r="E1473" s="51">
        <v>18459.32</v>
      </c>
      <c r="F1473" s="27">
        <f>D1473*E1473</f>
        <v>0</v>
      </c>
      <c r="G1473" s="245"/>
      <c r="H1473" s="246"/>
      <c r="I1473" s="54"/>
      <c r="M1473" s="6">
        <v>1.2452000000000001</v>
      </c>
    </row>
    <row r="1474" spans="1:13" s="6" customFormat="1" ht="177.75" hidden="1" customHeight="1" x14ac:dyDescent="0.25">
      <c r="A1474" s="29"/>
      <c r="B1474" s="30" t="s">
        <v>1486</v>
      </c>
      <c r="C1474" s="31"/>
      <c r="D1474" s="43"/>
      <c r="E1474" s="26"/>
      <c r="F1474" s="27"/>
      <c r="G1474" s="245"/>
      <c r="H1474" s="246"/>
      <c r="I1474" s="36"/>
      <c r="M1474" s="6">
        <v>1.2452000000000001</v>
      </c>
    </row>
    <row r="1475" spans="1:13" s="6" customFormat="1" ht="18.75" hidden="1" x14ac:dyDescent="0.25">
      <c r="A1475" s="29"/>
      <c r="B1475" s="30"/>
      <c r="C1475" s="31"/>
      <c r="D1475" s="43"/>
      <c r="E1475" s="26"/>
      <c r="F1475" s="27"/>
      <c r="G1475" s="245"/>
      <c r="H1475" s="246"/>
      <c r="I1475" s="36"/>
      <c r="M1475" s="6">
        <v>1.2452000000000001</v>
      </c>
    </row>
    <row r="1476" spans="1:13" s="6" customFormat="1" ht="18.75" hidden="1" x14ac:dyDescent="0.25">
      <c r="A1476" s="29" t="s">
        <v>1487</v>
      </c>
      <c r="B1476" s="33" t="s">
        <v>1488</v>
      </c>
      <c r="C1476" s="31" t="s">
        <v>7</v>
      </c>
      <c r="D1476" s="43">
        <f>((L1476/M1476)/E1476)</f>
        <v>0</v>
      </c>
      <c r="E1476" s="51">
        <v>10021</v>
      </c>
      <c r="F1476" s="27">
        <f>D1476*E1476</f>
        <v>0</v>
      </c>
      <c r="G1476" s="245"/>
      <c r="H1476" s="246"/>
      <c r="I1476" s="54"/>
      <c r="M1476" s="6">
        <v>1.2452000000000001</v>
      </c>
    </row>
    <row r="1477" spans="1:13" s="6" customFormat="1" ht="204.75" hidden="1" x14ac:dyDescent="0.25">
      <c r="A1477" s="29"/>
      <c r="B1477" s="30" t="s">
        <v>1489</v>
      </c>
      <c r="C1477" s="31"/>
      <c r="D1477" s="43"/>
      <c r="E1477" s="26"/>
      <c r="F1477" s="27"/>
      <c r="G1477" s="245"/>
      <c r="H1477" s="246"/>
      <c r="I1477" s="36"/>
      <c r="M1477" s="6">
        <v>1.2452000000000001</v>
      </c>
    </row>
    <row r="1478" spans="1:13" s="6" customFormat="1" ht="18" customHeight="1" x14ac:dyDescent="0.25">
      <c r="A1478" s="29"/>
      <c r="B1478" s="67"/>
      <c r="C1478" s="247" t="s">
        <v>60</v>
      </c>
      <c r="D1478" s="248"/>
      <c r="E1478" s="248"/>
      <c r="F1478" s="44">
        <f>SUM(F1403:F1476)</f>
        <v>6495.0707999999995</v>
      </c>
      <c r="G1478" s="245"/>
      <c r="H1478" s="246"/>
      <c r="I1478" s="36"/>
      <c r="M1478" s="6">
        <v>1.2452000000000001</v>
      </c>
    </row>
    <row r="1479" spans="1:13" s="6" customFormat="1" ht="18.75" x14ac:dyDescent="0.25">
      <c r="A1479" s="19">
        <v>210000</v>
      </c>
      <c r="B1479" s="20" t="s">
        <v>1490</v>
      </c>
      <c r="C1479" s="81"/>
      <c r="D1479" s="45"/>
      <c r="E1479" s="26"/>
      <c r="F1479" s="27"/>
      <c r="G1479" s="245"/>
      <c r="H1479" s="246"/>
      <c r="I1479" s="36"/>
      <c r="M1479" s="6">
        <v>1.2452000000000001</v>
      </c>
    </row>
    <row r="1480" spans="1:13" s="6" customFormat="1" ht="18.75" hidden="1" x14ac:dyDescent="0.25">
      <c r="A1480" s="29" t="s">
        <v>1491</v>
      </c>
      <c r="B1480" s="42" t="s">
        <v>1492</v>
      </c>
      <c r="C1480" s="31"/>
      <c r="D1480" s="43"/>
      <c r="E1480" s="26"/>
      <c r="F1480" s="27"/>
      <c r="G1480" s="245"/>
      <c r="H1480" s="246"/>
      <c r="I1480" s="36"/>
      <c r="M1480" s="6">
        <v>1.2452000000000001</v>
      </c>
    </row>
    <row r="1481" spans="1:13" s="6" customFormat="1" ht="126" hidden="1" x14ac:dyDescent="0.25">
      <c r="A1481" s="29"/>
      <c r="B1481" s="30" t="s">
        <v>1493</v>
      </c>
      <c r="C1481" s="31"/>
      <c r="D1481" s="43"/>
      <c r="E1481" s="26"/>
      <c r="F1481" s="27"/>
      <c r="G1481" s="245"/>
      <c r="H1481" s="246"/>
      <c r="I1481" s="36"/>
      <c r="M1481" s="6">
        <v>1.2452000000000001</v>
      </c>
    </row>
    <row r="1482" spans="1:13" s="6" customFormat="1" ht="18.75" hidden="1" x14ac:dyDescent="0.25">
      <c r="A1482" s="29"/>
      <c r="B1482" s="30"/>
      <c r="C1482" s="31"/>
      <c r="D1482" s="43"/>
      <c r="E1482" s="26"/>
      <c r="F1482" s="27"/>
      <c r="G1482" s="245"/>
      <c r="H1482" s="246"/>
      <c r="I1482" s="36"/>
      <c r="M1482" s="6">
        <v>1.2452000000000001</v>
      </c>
    </row>
    <row r="1483" spans="1:13" s="6" customFormat="1" ht="18.75" hidden="1" x14ac:dyDescent="0.25">
      <c r="A1483" s="29" t="s">
        <v>1494</v>
      </c>
      <c r="B1483" s="33" t="s">
        <v>1495</v>
      </c>
      <c r="C1483" s="31" t="s">
        <v>7</v>
      </c>
      <c r="D1483" s="43">
        <f t="shared" ref="D1483:D1493" si="1">((L1483/M1483)/E1483)</f>
        <v>0</v>
      </c>
      <c r="E1483" s="26">
        <v>7964.6</v>
      </c>
      <c r="F1483" s="27">
        <f>D1483*E1483</f>
        <v>0</v>
      </c>
      <c r="G1483" s="245"/>
      <c r="H1483" s="246"/>
      <c r="I1483" s="54"/>
      <c r="J1483" s="163"/>
      <c r="M1483" s="6">
        <v>1.2452000000000001</v>
      </c>
    </row>
    <row r="1484" spans="1:13" s="6" customFormat="1" ht="18.75" hidden="1" x14ac:dyDescent="0.25">
      <c r="A1484" s="29"/>
      <c r="B1484" s="33"/>
      <c r="C1484" s="31"/>
      <c r="D1484" s="43"/>
      <c r="E1484" s="26"/>
      <c r="F1484" s="27"/>
      <c r="G1484" s="245"/>
      <c r="H1484" s="246"/>
      <c r="I1484" s="36"/>
      <c r="J1484" s="163"/>
      <c r="M1484" s="6">
        <v>1.2452000000000001</v>
      </c>
    </row>
    <row r="1485" spans="1:13" s="6" customFormat="1" ht="18.75" hidden="1" x14ac:dyDescent="0.25">
      <c r="A1485" s="29" t="s">
        <v>1496</v>
      </c>
      <c r="B1485" s="33" t="s">
        <v>1497</v>
      </c>
      <c r="C1485" s="31" t="s">
        <v>7</v>
      </c>
      <c r="D1485" s="43">
        <f t="shared" si="1"/>
        <v>0</v>
      </c>
      <c r="E1485" s="26">
        <v>9487.4</v>
      </c>
      <c r="F1485" s="27">
        <f>D1485*E1485</f>
        <v>0</v>
      </c>
      <c r="G1485" s="245"/>
      <c r="H1485" s="246"/>
      <c r="I1485" s="54"/>
      <c r="J1485" s="163"/>
      <c r="M1485" s="6">
        <v>1.2452000000000001</v>
      </c>
    </row>
    <row r="1486" spans="1:13" s="6" customFormat="1" ht="18.75" hidden="1" x14ac:dyDescent="0.25">
      <c r="A1486" s="29"/>
      <c r="B1486" s="33"/>
      <c r="C1486" s="31"/>
      <c r="D1486" s="43"/>
      <c r="E1486" s="26"/>
      <c r="F1486" s="27"/>
      <c r="G1486" s="245"/>
      <c r="H1486" s="246"/>
      <c r="I1486" s="36"/>
      <c r="J1486" s="163"/>
      <c r="M1486" s="6">
        <v>1.2452000000000001</v>
      </c>
    </row>
    <row r="1487" spans="1:13" s="6" customFormat="1" ht="18.75" hidden="1" x14ac:dyDescent="0.25">
      <c r="A1487" s="29" t="s">
        <v>1498</v>
      </c>
      <c r="B1487" s="33" t="s">
        <v>1499</v>
      </c>
      <c r="C1487" s="31" t="s">
        <v>7</v>
      </c>
      <c r="D1487" s="43">
        <f t="shared" si="1"/>
        <v>0</v>
      </c>
      <c r="E1487" s="26">
        <v>12532.98</v>
      </c>
      <c r="F1487" s="27">
        <f>D1487*E1487</f>
        <v>0</v>
      </c>
      <c r="G1487" s="245"/>
      <c r="H1487" s="246"/>
      <c r="I1487" s="54"/>
      <c r="J1487" s="163"/>
      <c r="M1487" s="6">
        <v>1.2452000000000001</v>
      </c>
    </row>
    <row r="1488" spans="1:13" s="6" customFormat="1" ht="18.75" hidden="1" x14ac:dyDescent="0.25">
      <c r="A1488" s="29"/>
      <c r="B1488" s="33"/>
      <c r="C1488" s="31"/>
      <c r="D1488" s="43"/>
      <c r="E1488" s="26"/>
      <c r="F1488" s="27"/>
      <c r="G1488" s="245"/>
      <c r="H1488" s="246"/>
      <c r="I1488" s="36"/>
      <c r="J1488" s="163"/>
      <c r="M1488" s="6">
        <v>1.2452000000000001</v>
      </c>
    </row>
    <row r="1489" spans="1:13" s="6" customFormat="1" ht="18.75" hidden="1" x14ac:dyDescent="0.25">
      <c r="A1489" s="29" t="s">
        <v>1500</v>
      </c>
      <c r="B1489" s="33" t="s">
        <v>1501</v>
      </c>
      <c r="C1489" s="31" t="s">
        <v>7</v>
      </c>
      <c r="D1489" s="43">
        <f t="shared" si="1"/>
        <v>0</v>
      </c>
      <c r="E1489" s="26">
        <v>14523.67</v>
      </c>
      <c r="F1489" s="27">
        <f>D1489*E1489</f>
        <v>0</v>
      </c>
      <c r="G1489" s="245"/>
      <c r="H1489" s="246"/>
      <c r="I1489" s="54"/>
      <c r="J1489" s="163"/>
      <c r="M1489" s="6">
        <v>1.2452000000000001</v>
      </c>
    </row>
    <row r="1490" spans="1:13" s="6" customFormat="1" ht="18.75" hidden="1" x14ac:dyDescent="0.25">
      <c r="A1490" s="29"/>
      <c r="B1490" s="33"/>
      <c r="C1490" s="31"/>
      <c r="D1490" s="43"/>
      <c r="E1490" s="26"/>
      <c r="F1490" s="27"/>
      <c r="G1490" s="245"/>
      <c r="H1490" s="246"/>
      <c r="I1490" s="36"/>
      <c r="J1490" s="163"/>
      <c r="M1490" s="6">
        <v>1.2452000000000001</v>
      </c>
    </row>
    <row r="1491" spans="1:13" s="6" customFormat="1" ht="18.75" hidden="1" x14ac:dyDescent="0.25">
      <c r="A1491" s="29" t="s">
        <v>1502</v>
      </c>
      <c r="B1491" s="33" t="s">
        <v>1503</v>
      </c>
      <c r="C1491" s="31" t="s">
        <v>7</v>
      </c>
      <c r="D1491" s="43">
        <f t="shared" si="1"/>
        <v>0</v>
      </c>
      <c r="E1491" s="26">
        <v>17005.439999999999</v>
      </c>
      <c r="F1491" s="27">
        <f>D1491*E1491</f>
        <v>0</v>
      </c>
      <c r="G1491" s="245"/>
      <c r="H1491" s="246"/>
      <c r="I1491" s="54"/>
      <c r="J1491" s="163"/>
      <c r="M1491" s="6">
        <v>1.2452000000000001</v>
      </c>
    </row>
    <row r="1492" spans="1:13" s="6" customFormat="1" ht="18.75" hidden="1" x14ac:dyDescent="0.25">
      <c r="A1492" s="29"/>
      <c r="B1492" s="33"/>
      <c r="C1492" s="31"/>
      <c r="D1492" s="43"/>
      <c r="E1492" s="26"/>
      <c r="F1492" s="27"/>
      <c r="G1492" s="245"/>
      <c r="H1492" s="246"/>
      <c r="I1492" s="36"/>
      <c r="J1492" s="163"/>
      <c r="M1492" s="6">
        <v>1.2452000000000001</v>
      </c>
    </row>
    <row r="1493" spans="1:13" s="6" customFormat="1" ht="18.75" hidden="1" x14ac:dyDescent="0.25">
      <c r="A1493" s="29" t="s">
        <v>1504</v>
      </c>
      <c r="B1493" s="33" t="s">
        <v>1505</v>
      </c>
      <c r="C1493" s="31" t="s">
        <v>7</v>
      </c>
      <c r="D1493" s="43">
        <f t="shared" si="1"/>
        <v>0</v>
      </c>
      <c r="E1493" s="26">
        <v>18384.830000000002</v>
      </c>
      <c r="F1493" s="27">
        <f>D1493*E1493</f>
        <v>0</v>
      </c>
      <c r="G1493" s="245"/>
      <c r="H1493" s="246"/>
      <c r="I1493" s="54"/>
      <c r="J1493" s="163"/>
      <c r="M1493" s="6">
        <v>1.2452000000000001</v>
      </c>
    </row>
    <row r="1494" spans="1:13" s="6" customFormat="1" ht="18.75" hidden="1" x14ac:dyDescent="0.25">
      <c r="A1494" s="29"/>
      <c r="B1494" s="33"/>
      <c r="C1494" s="31"/>
      <c r="D1494" s="43"/>
      <c r="E1494" s="26"/>
      <c r="F1494" s="27"/>
      <c r="G1494" s="245"/>
      <c r="H1494" s="246"/>
      <c r="I1494" s="54"/>
      <c r="M1494" s="6">
        <v>1.2452000000000001</v>
      </c>
    </row>
    <row r="1495" spans="1:13" s="6" customFormat="1" ht="18.75" hidden="1" x14ac:dyDescent="0.25">
      <c r="A1495" s="29" t="s">
        <v>1506</v>
      </c>
      <c r="B1495" s="42" t="s">
        <v>1507</v>
      </c>
      <c r="C1495" s="31"/>
      <c r="D1495" s="43"/>
      <c r="E1495" s="26"/>
      <c r="F1495" s="27"/>
      <c r="G1495" s="245"/>
      <c r="H1495" s="246"/>
      <c r="I1495" s="36"/>
      <c r="M1495" s="6">
        <v>1.2452000000000001</v>
      </c>
    </row>
    <row r="1496" spans="1:13" s="6" customFormat="1" ht="126" hidden="1" x14ac:dyDescent="0.25">
      <c r="A1496" s="29"/>
      <c r="B1496" s="30" t="s">
        <v>1508</v>
      </c>
      <c r="C1496" s="31"/>
      <c r="D1496" s="43"/>
      <c r="E1496" s="26"/>
      <c r="F1496" s="27"/>
      <c r="G1496" s="245"/>
      <c r="H1496" s="246"/>
      <c r="I1496" s="36"/>
      <c r="M1496" s="6">
        <v>1.2452000000000001</v>
      </c>
    </row>
    <row r="1497" spans="1:13" s="6" customFormat="1" ht="18.75" hidden="1" x14ac:dyDescent="0.25">
      <c r="A1497" s="29"/>
      <c r="B1497" s="30"/>
      <c r="C1497" s="31"/>
      <c r="D1497" s="43"/>
      <c r="E1497" s="26"/>
      <c r="F1497" s="27"/>
      <c r="G1497" s="245"/>
      <c r="H1497" s="246"/>
      <c r="I1497" s="36"/>
      <c r="M1497" s="6">
        <v>1.2452000000000001</v>
      </c>
    </row>
    <row r="1498" spans="1:13" s="6" customFormat="1" ht="18.75" x14ac:dyDescent="0.25">
      <c r="A1498" s="29" t="s">
        <v>1509</v>
      </c>
      <c r="B1498" s="33" t="s">
        <v>1510</v>
      </c>
      <c r="C1498" s="31" t="s">
        <v>7</v>
      </c>
      <c r="D1498" s="43">
        <v>9</v>
      </c>
      <c r="E1498" s="26">
        <v>1534.72</v>
      </c>
      <c r="F1498" s="27">
        <f>D1498*E1498</f>
        <v>13812.48</v>
      </c>
      <c r="G1498" s="245"/>
      <c r="H1498" s="246"/>
      <c r="I1498" s="54"/>
      <c r="L1498" s="6">
        <v>14632.96</v>
      </c>
      <c r="M1498" s="6">
        <v>1.2452000000000001</v>
      </c>
    </row>
    <row r="1499" spans="1:13" s="6" customFormat="1" ht="18.75" hidden="1" x14ac:dyDescent="0.25">
      <c r="A1499" s="29"/>
      <c r="B1499" s="33"/>
      <c r="C1499" s="31"/>
      <c r="D1499" s="43"/>
      <c r="E1499" s="26"/>
      <c r="F1499" s="27"/>
      <c r="G1499" s="245"/>
      <c r="H1499" s="246"/>
      <c r="I1499" s="36"/>
      <c r="M1499" s="6">
        <v>1.2452000000000001</v>
      </c>
    </row>
    <row r="1500" spans="1:13" s="6" customFormat="1" ht="18.75" hidden="1" x14ac:dyDescent="0.25">
      <c r="A1500" s="29" t="s">
        <v>1511</v>
      </c>
      <c r="B1500" s="33" t="s">
        <v>1512</v>
      </c>
      <c r="C1500" s="31" t="s">
        <v>7</v>
      </c>
      <c r="D1500" s="43">
        <f>((L1500/M1500)/E1500)</f>
        <v>0</v>
      </c>
      <c r="E1500" s="26">
        <v>3231.65</v>
      </c>
      <c r="F1500" s="27">
        <f>D1500*E1500</f>
        <v>0</v>
      </c>
      <c r="G1500" s="245"/>
      <c r="H1500" s="246"/>
      <c r="I1500" s="54"/>
      <c r="M1500" s="6">
        <v>1.2452000000000001</v>
      </c>
    </row>
    <row r="1501" spans="1:13" s="6" customFormat="1" ht="18.75" hidden="1" x14ac:dyDescent="0.25">
      <c r="A1501" s="29"/>
      <c r="B1501" s="33"/>
      <c r="C1501" s="31"/>
      <c r="D1501" s="43"/>
      <c r="E1501" s="26"/>
      <c r="F1501" s="27"/>
      <c r="G1501" s="245"/>
      <c r="H1501" s="246"/>
      <c r="I1501" s="36"/>
      <c r="M1501" s="6">
        <v>1.2452000000000001</v>
      </c>
    </row>
    <row r="1502" spans="1:13" s="6" customFormat="1" ht="18.75" x14ac:dyDescent="0.25">
      <c r="A1502" s="29" t="s">
        <v>1513</v>
      </c>
      <c r="B1502" s="42" t="s">
        <v>1514</v>
      </c>
      <c r="C1502" s="31"/>
      <c r="D1502" s="43"/>
      <c r="E1502" s="26"/>
      <c r="F1502" s="27"/>
      <c r="G1502" s="245"/>
      <c r="H1502" s="246"/>
      <c r="I1502" s="36"/>
      <c r="M1502" s="6">
        <v>1.2452000000000001</v>
      </c>
    </row>
    <row r="1503" spans="1:13" s="6" customFormat="1" ht="126" customHeight="1" x14ac:dyDescent="0.25">
      <c r="A1503" s="29"/>
      <c r="B1503" s="30" t="s">
        <v>1515</v>
      </c>
      <c r="C1503" s="31"/>
      <c r="D1503" s="43"/>
      <c r="E1503" s="26"/>
      <c r="F1503" s="27"/>
      <c r="G1503" s="245"/>
      <c r="H1503" s="246"/>
      <c r="I1503" s="36"/>
      <c r="M1503" s="6">
        <v>1.2452000000000001</v>
      </c>
    </row>
    <row r="1504" spans="1:13" s="6" customFormat="1" ht="18.75" x14ac:dyDescent="0.25">
      <c r="A1504" s="29"/>
      <c r="B1504" s="30"/>
      <c r="C1504" s="31"/>
      <c r="D1504" s="43"/>
      <c r="E1504" s="26"/>
      <c r="F1504" s="27"/>
      <c r="G1504" s="245"/>
      <c r="H1504" s="246"/>
      <c r="I1504" s="36"/>
    </row>
    <row r="1505" spans="1:13" s="6" customFormat="1" ht="18.75" hidden="1" x14ac:dyDescent="0.25">
      <c r="A1505" s="29" t="s">
        <v>1516</v>
      </c>
      <c r="B1505" s="33" t="s">
        <v>1517</v>
      </c>
      <c r="C1505" s="31" t="s">
        <v>22</v>
      </c>
      <c r="D1505" s="43">
        <f>((L1505/M1505)/E1505)</f>
        <v>0</v>
      </c>
      <c r="E1505" s="26">
        <v>2265.11</v>
      </c>
      <c r="F1505" s="27">
        <f>D1505*E1505</f>
        <v>0</v>
      </c>
      <c r="G1505" s="245"/>
      <c r="H1505" s="246"/>
      <c r="I1505" s="54"/>
      <c r="M1505" s="6">
        <v>1.2452000000000001</v>
      </c>
    </row>
    <row r="1506" spans="1:13" s="6" customFormat="1" ht="18.75" x14ac:dyDescent="0.25">
      <c r="A1506" s="29"/>
      <c r="B1506" s="33"/>
      <c r="C1506" s="31"/>
      <c r="D1506" s="43"/>
      <c r="E1506" s="26"/>
      <c r="F1506" s="27"/>
      <c r="G1506" s="245"/>
      <c r="H1506" s="246"/>
      <c r="I1506" s="36"/>
      <c r="M1506" s="6">
        <v>1.2452000000000001</v>
      </c>
    </row>
    <row r="1507" spans="1:13" s="6" customFormat="1" ht="18.75" x14ac:dyDescent="0.25">
      <c r="A1507" s="29" t="s">
        <v>1518</v>
      </c>
      <c r="B1507" s="33" t="s">
        <v>1519</v>
      </c>
      <c r="C1507" s="31" t="s">
        <v>22</v>
      </c>
      <c r="D1507" s="43">
        <v>7</v>
      </c>
      <c r="E1507" s="26">
        <v>2436.44</v>
      </c>
      <c r="F1507" s="27">
        <f>D1507*E1507</f>
        <v>17055.080000000002</v>
      </c>
      <c r="G1507" s="245"/>
      <c r="H1507" s="246"/>
      <c r="I1507" s="54"/>
      <c r="L1507" s="6">
        <v>15848.76</v>
      </c>
      <c r="M1507" s="6">
        <v>1.2452000000000001</v>
      </c>
    </row>
    <row r="1508" spans="1:13" s="6" customFormat="1" ht="18.75" x14ac:dyDescent="0.25">
      <c r="A1508" s="29"/>
      <c r="B1508" s="33"/>
      <c r="C1508" s="31"/>
      <c r="D1508" s="43"/>
      <c r="E1508" s="26"/>
      <c r="F1508" s="27"/>
      <c r="G1508" s="245"/>
      <c r="H1508" s="246"/>
      <c r="I1508" s="36"/>
      <c r="M1508" s="6">
        <v>1.2452000000000001</v>
      </c>
    </row>
    <row r="1509" spans="1:13" s="6" customFormat="1" ht="18.75" x14ac:dyDescent="0.25">
      <c r="A1509" s="29"/>
      <c r="B1509" s="33"/>
      <c r="C1509" s="247" t="s">
        <v>60</v>
      </c>
      <c r="D1509" s="248"/>
      <c r="E1509" s="248"/>
      <c r="F1509" s="44">
        <f>SUM(F1479:F1508)</f>
        <v>30867.56</v>
      </c>
      <c r="G1509" s="245"/>
      <c r="H1509" s="246"/>
      <c r="I1509" s="36"/>
      <c r="M1509" s="6">
        <v>1.2452000000000001</v>
      </c>
    </row>
    <row r="1510" spans="1:13" s="6" customFormat="1" ht="18.75" x14ac:dyDescent="0.25">
      <c r="A1510" s="19" t="s">
        <v>1520</v>
      </c>
      <c r="B1510" s="20" t="s">
        <v>1521</v>
      </c>
      <c r="C1510" s="21"/>
      <c r="D1510" s="45"/>
      <c r="E1510" s="23"/>
      <c r="F1510" s="27"/>
      <c r="G1510" s="245"/>
      <c r="H1510" s="246"/>
      <c r="I1510" s="36"/>
      <c r="M1510" s="6">
        <v>1.2452000000000001</v>
      </c>
    </row>
    <row r="1511" spans="1:13" s="6" customFormat="1" ht="18.75" x14ac:dyDescent="0.25">
      <c r="A1511" s="25" t="s">
        <v>1522</v>
      </c>
      <c r="B1511" s="82" t="s">
        <v>1523</v>
      </c>
      <c r="C1511" s="31"/>
      <c r="D1511" s="43"/>
      <c r="E1511" s="26"/>
      <c r="F1511" s="27"/>
      <c r="G1511" s="245"/>
      <c r="H1511" s="246"/>
      <c r="I1511" s="36"/>
      <c r="M1511" s="6">
        <v>1.2452000000000001</v>
      </c>
    </row>
    <row r="1512" spans="1:13" s="6" customFormat="1" ht="18.75" x14ac:dyDescent="0.25">
      <c r="A1512" s="29" t="s">
        <v>1524</v>
      </c>
      <c r="B1512" s="33" t="s">
        <v>1525</v>
      </c>
      <c r="C1512" s="31" t="s">
        <v>18</v>
      </c>
      <c r="D1512" s="43">
        <v>3400</v>
      </c>
      <c r="E1512" s="26">
        <v>5.32</v>
      </c>
      <c r="F1512" s="27">
        <f>D1512*E1512</f>
        <v>18088</v>
      </c>
      <c r="G1512" s="245"/>
      <c r="H1512" s="246"/>
      <c r="I1512" s="54"/>
      <c r="M1512" s="6">
        <v>1.2452000000000001</v>
      </c>
    </row>
    <row r="1513" spans="1:13" s="6" customFormat="1" ht="63" x14ac:dyDescent="0.25">
      <c r="A1513" s="29"/>
      <c r="B1513" s="30" t="s">
        <v>1526</v>
      </c>
      <c r="C1513" s="31"/>
      <c r="D1513" s="43"/>
      <c r="E1513" s="26"/>
      <c r="F1513" s="27"/>
      <c r="G1513" s="245"/>
      <c r="H1513" s="246"/>
      <c r="I1513" s="36"/>
      <c r="M1513" s="6">
        <v>1.2452000000000001</v>
      </c>
    </row>
    <row r="1514" spans="1:13" s="6" customFormat="1" ht="18.75" hidden="1" x14ac:dyDescent="0.25">
      <c r="A1514" s="29"/>
      <c r="B1514" s="30"/>
      <c r="C1514" s="31"/>
      <c r="D1514" s="43"/>
      <c r="E1514" s="26"/>
      <c r="F1514" s="27"/>
      <c r="G1514" s="245"/>
      <c r="H1514" s="246"/>
      <c r="I1514" s="36"/>
      <c r="M1514" s="6">
        <v>1.2452000000000001</v>
      </c>
    </row>
    <row r="1515" spans="1:13" s="6" customFormat="1" ht="18.75" hidden="1" x14ac:dyDescent="0.25">
      <c r="A1515" s="29" t="s">
        <v>1527</v>
      </c>
      <c r="B1515" s="92" t="s">
        <v>1528</v>
      </c>
      <c r="C1515" s="173" t="s">
        <v>18</v>
      </c>
      <c r="D1515" s="43">
        <f>((L1515/M1515)/E1515)</f>
        <v>0</v>
      </c>
      <c r="E1515" s="130">
        <v>29.5</v>
      </c>
      <c r="F1515" s="27">
        <f>D1515*E1515</f>
        <v>0</v>
      </c>
      <c r="G1515" s="245"/>
      <c r="H1515" s="246"/>
      <c r="I1515" s="54"/>
      <c r="M1515" s="6">
        <v>1.2452000000000001</v>
      </c>
    </row>
    <row r="1516" spans="1:13" s="6" customFormat="1" ht="47.25" hidden="1" x14ac:dyDescent="0.25">
      <c r="A1516" s="29"/>
      <c r="B1516" s="30" t="s">
        <v>1529</v>
      </c>
      <c r="C1516" s="31"/>
      <c r="D1516" s="43"/>
      <c r="E1516" s="26"/>
      <c r="F1516" s="27"/>
      <c r="G1516" s="245"/>
      <c r="H1516" s="246"/>
      <c r="I1516" s="36"/>
      <c r="M1516" s="6">
        <v>1.2452000000000001</v>
      </c>
    </row>
    <row r="1517" spans="1:13" s="6" customFormat="1" ht="18.75" hidden="1" x14ac:dyDescent="0.25">
      <c r="A1517" s="29"/>
      <c r="B1517" s="33"/>
      <c r="C1517" s="31"/>
      <c r="D1517" s="43"/>
      <c r="E1517" s="26"/>
      <c r="F1517" s="27"/>
      <c r="G1517" s="245"/>
      <c r="H1517" s="246"/>
      <c r="I1517" s="36"/>
      <c r="M1517" s="6">
        <v>1.2452000000000001</v>
      </c>
    </row>
    <row r="1518" spans="1:13" s="6" customFormat="1" ht="18.75" hidden="1" x14ac:dyDescent="0.25">
      <c r="A1518" s="29" t="s">
        <v>1530</v>
      </c>
      <c r="B1518" s="42" t="s">
        <v>1531</v>
      </c>
      <c r="C1518" s="31"/>
      <c r="D1518" s="37"/>
      <c r="E1518" s="26"/>
      <c r="F1518" s="27"/>
      <c r="G1518" s="245"/>
      <c r="H1518" s="246"/>
      <c r="I1518" s="36"/>
      <c r="M1518" s="6">
        <v>1.2452000000000001</v>
      </c>
    </row>
    <row r="1519" spans="1:13" s="6" customFormat="1" ht="279.75" hidden="1" customHeight="1" x14ac:dyDescent="0.25">
      <c r="A1519" s="29"/>
      <c r="B1519" s="30" t="s">
        <v>1532</v>
      </c>
      <c r="C1519" s="31"/>
      <c r="D1519" s="37"/>
      <c r="E1519" s="26"/>
      <c r="F1519" s="27"/>
      <c r="G1519" s="245"/>
      <c r="H1519" s="246"/>
      <c r="I1519" s="36"/>
      <c r="M1519" s="6">
        <v>1.2452000000000001</v>
      </c>
    </row>
    <row r="1520" spans="1:13" s="6" customFormat="1" ht="110.25" hidden="1" customHeight="1" x14ac:dyDescent="0.25">
      <c r="A1520" s="29"/>
      <c r="B1520" s="30" t="s">
        <v>1533</v>
      </c>
      <c r="C1520" s="31"/>
      <c r="D1520" s="37"/>
      <c r="E1520" s="26"/>
      <c r="F1520" s="27"/>
      <c r="G1520" s="245"/>
      <c r="H1520" s="246"/>
      <c r="I1520" s="36"/>
      <c r="M1520" s="6">
        <v>1.2452000000000001</v>
      </c>
    </row>
    <row r="1521" spans="1:13" s="6" customFormat="1" ht="18.75" hidden="1" x14ac:dyDescent="0.25">
      <c r="A1521" s="29"/>
      <c r="B1521" s="42"/>
      <c r="C1521" s="31"/>
      <c r="D1521" s="43"/>
      <c r="E1521" s="26"/>
      <c r="F1521" s="27"/>
      <c r="G1521" s="245"/>
      <c r="H1521" s="246"/>
      <c r="I1521" s="36"/>
      <c r="M1521" s="6">
        <v>1.2452000000000001</v>
      </c>
    </row>
    <row r="1522" spans="1:13" s="6" customFormat="1" ht="18.75" hidden="1" x14ac:dyDescent="0.25">
      <c r="A1522" s="29" t="s">
        <v>1534</v>
      </c>
      <c r="B1522" s="33" t="s">
        <v>1535</v>
      </c>
      <c r="C1522" s="31" t="s">
        <v>223</v>
      </c>
      <c r="D1522" s="43">
        <f>((L1522/M1522)/E1522)</f>
        <v>0</v>
      </c>
      <c r="E1522" s="26">
        <v>39.4</v>
      </c>
      <c r="F1522" s="27">
        <f>D1522*E1522</f>
        <v>0</v>
      </c>
      <c r="G1522" s="245"/>
      <c r="H1522" s="246"/>
      <c r="I1522" s="54"/>
      <c r="M1522" s="6">
        <v>1.2452000000000001</v>
      </c>
    </row>
    <row r="1523" spans="1:13" s="6" customFormat="1" ht="18.75" hidden="1" x14ac:dyDescent="0.25">
      <c r="A1523" s="29"/>
      <c r="B1523" s="30"/>
      <c r="C1523" s="31"/>
      <c r="D1523" s="43"/>
      <c r="E1523" s="26"/>
      <c r="F1523" s="27"/>
      <c r="G1523" s="245"/>
      <c r="H1523" s="246"/>
      <c r="I1523" s="36"/>
      <c r="M1523" s="6">
        <v>1.2452000000000001</v>
      </c>
    </row>
    <row r="1524" spans="1:13" s="6" customFormat="1" ht="18.75" hidden="1" x14ac:dyDescent="0.25">
      <c r="A1524" s="29" t="s">
        <v>1536</v>
      </c>
      <c r="B1524" s="33" t="s">
        <v>1537</v>
      </c>
      <c r="C1524" s="31" t="s">
        <v>1538</v>
      </c>
      <c r="D1524" s="43">
        <f>((L1524/M1524)/E1524)</f>
        <v>0</v>
      </c>
      <c r="E1524" s="26">
        <v>3.33</v>
      </c>
      <c r="F1524" s="27">
        <f>D1524*E1524</f>
        <v>0</v>
      </c>
      <c r="G1524" s="245"/>
      <c r="H1524" s="246"/>
      <c r="I1524" s="54"/>
      <c r="M1524" s="6">
        <v>1.2452000000000001</v>
      </c>
    </row>
    <row r="1525" spans="1:13" s="6" customFormat="1" ht="18.75" hidden="1" x14ac:dyDescent="0.25">
      <c r="A1525" s="29"/>
      <c r="B1525" s="33"/>
      <c r="C1525" s="31"/>
      <c r="D1525" s="43"/>
      <c r="E1525" s="26"/>
      <c r="F1525" s="27"/>
      <c r="G1525" s="245"/>
      <c r="H1525" s="246"/>
      <c r="I1525" s="36"/>
      <c r="M1525" s="6">
        <v>1.2452000000000001</v>
      </c>
    </row>
    <row r="1526" spans="1:13" s="6" customFormat="1" ht="18.75" hidden="1" x14ac:dyDescent="0.25">
      <c r="A1526" s="29" t="s">
        <v>1539</v>
      </c>
      <c r="B1526" s="33" t="s">
        <v>1540</v>
      </c>
      <c r="C1526" s="31" t="s">
        <v>1538</v>
      </c>
      <c r="D1526" s="43">
        <f>((L1526/M1526)/E1526)</f>
        <v>0</v>
      </c>
      <c r="E1526" s="26">
        <v>3.2</v>
      </c>
      <c r="F1526" s="27">
        <f>D1526*E1526</f>
        <v>0</v>
      </c>
      <c r="G1526" s="245"/>
      <c r="H1526" s="246"/>
      <c r="I1526" s="54"/>
      <c r="M1526" s="6">
        <v>1.2452000000000001</v>
      </c>
    </row>
    <row r="1527" spans="1:13" s="6" customFormat="1" ht="18" customHeight="1" x14ac:dyDescent="0.25">
      <c r="A1527" s="131"/>
      <c r="B1527" s="132"/>
      <c r="C1527" s="247" t="s">
        <v>60</v>
      </c>
      <c r="D1527" s="248"/>
      <c r="E1527" s="248"/>
      <c r="F1527" s="44">
        <f>SUM(F1511:F1526)</f>
        <v>18088</v>
      </c>
      <c r="G1527" s="245"/>
      <c r="H1527" s="246"/>
      <c r="I1527" s="36"/>
      <c r="M1527" s="6">
        <v>1.2452000000000001</v>
      </c>
    </row>
    <row r="1528" spans="1:13" s="6" customFormat="1" ht="18.75" x14ac:dyDescent="0.25">
      <c r="A1528" s="19" t="s">
        <v>1541</v>
      </c>
      <c r="B1528" s="20" t="s">
        <v>1542</v>
      </c>
      <c r="C1528" s="21"/>
      <c r="D1528" s="45"/>
      <c r="E1528" s="23"/>
      <c r="F1528" s="27"/>
      <c r="G1528" s="245"/>
      <c r="H1528" s="246"/>
      <c r="I1528" s="36"/>
      <c r="M1528" s="6">
        <v>1.2452000000000001</v>
      </c>
    </row>
    <row r="1529" spans="1:13" s="6" customFormat="1" ht="18.75" hidden="1" x14ac:dyDescent="0.25">
      <c r="A1529" s="29" t="s">
        <v>1543</v>
      </c>
      <c r="B1529" s="133" t="s">
        <v>1544</v>
      </c>
      <c r="C1529" s="31"/>
      <c r="D1529" s="43"/>
      <c r="E1529" s="26"/>
      <c r="F1529" s="27"/>
      <c r="G1529" s="245"/>
      <c r="H1529" s="246"/>
      <c r="I1529" s="36"/>
      <c r="M1529" s="6">
        <v>1.2452000000000001</v>
      </c>
    </row>
    <row r="1530" spans="1:13" s="6" customFormat="1" ht="47.25" hidden="1" x14ac:dyDescent="0.25">
      <c r="A1530" s="29"/>
      <c r="B1530" s="134" t="s">
        <v>1545</v>
      </c>
      <c r="C1530" s="31"/>
      <c r="D1530" s="43"/>
      <c r="E1530" s="26"/>
      <c r="F1530" s="27"/>
      <c r="G1530" s="245"/>
      <c r="H1530" s="246"/>
      <c r="I1530" s="36"/>
      <c r="M1530" s="6">
        <v>1.2452000000000001</v>
      </c>
    </row>
    <row r="1531" spans="1:13" s="6" customFormat="1" ht="18.75" hidden="1" x14ac:dyDescent="0.25">
      <c r="A1531" s="29"/>
      <c r="B1531" s="134"/>
      <c r="C1531" s="31"/>
      <c r="D1531" s="43"/>
      <c r="E1531" s="26"/>
      <c r="F1531" s="27"/>
      <c r="G1531" s="245"/>
      <c r="H1531" s="246"/>
      <c r="I1531" s="36"/>
      <c r="M1531" s="6">
        <v>1.2452000000000001</v>
      </c>
    </row>
    <row r="1532" spans="1:13" s="6" customFormat="1" ht="47.25" hidden="1" x14ac:dyDescent="0.25">
      <c r="A1532" s="29" t="s">
        <v>1546</v>
      </c>
      <c r="B1532" s="135" t="s">
        <v>1547</v>
      </c>
      <c r="C1532" s="31" t="s">
        <v>7</v>
      </c>
      <c r="D1532" s="43">
        <f>((L1532/M1532)/E1532)</f>
        <v>0</v>
      </c>
      <c r="E1532" s="26">
        <v>318.13</v>
      </c>
      <c r="F1532" s="27">
        <f>D1532*E1532</f>
        <v>0</v>
      </c>
      <c r="G1532" s="245"/>
      <c r="H1532" s="246"/>
      <c r="I1532" s="54"/>
      <c r="M1532" s="6">
        <v>1.2452000000000001</v>
      </c>
    </row>
    <row r="1533" spans="1:13" s="6" customFormat="1" ht="18.75" hidden="1" x14ac:dyDescent="0.25">
      <c r="A1533" s="29"/>
      <c r="B1533" s="136"/>
      <c r="C1533" s="31"/>
      <c r="D1533" s="43"/>
      <c r="E1533" s="51"/>
      <c r="F1533" s="27"/>
      <c r="G1533" s="245"/>
      <c r="H1533" s="246"/>
      <c r="I1533" s="36"/>
      <c r="M1533" s="6">
        <v>1.2452000000000001</v>
      </c>
    </row>
    <row r="1534" spans="1:13" s="6" customFormat="1" ht="47.25" hidden="1" x14ac:dyDescent="0.25">
      <c r="A1534" s="29" t="s">
        <v>1548</v>
      </c>
      <c r="B1534" s="135" t="s">
        <v>1549</v>
      </c>
      <c r="C1534" s="31" t="s">
        <v>7</v>
      </c>
      <c r="D1534" s="43">
        <f>((L1534/M1534)/E1534)</f>
        <v>0</v>
      </c>
      <c r="E1534" s="26">
        <v>246.12</v>
      </c>
      <c r="F1534" s="27">
        <f>D1534*E1534</f>
        <v>0</v>
      </c>
      <c r="G1534" s="245"/>
      <c r="H1534" s="246"/>
      <c r="I1534" s="54"/>
      <c r="M1534" s="6">
        <v>1.2452000000000001</v>
      </c>
    </row>
    <row r="1535" spans="1:13" s="6" customFormat="1" ht="18.75" hidden="1" x14ac:dyDescent="0.25">
      <c r="A1535" s="29"/>
      <c r="B1535" s="136"/>
      <c r="C1535" s="31"/>
      <c r="D1535" s="43"/>
      <c r="E1535" s="51"/>
      <c r="F1535" s="27"/>
      <c r="G1535" s="245"/>
      <c r="H1535" s="246"/>
      <c r="I1535" s="36"/>
      <c r="M1535" s="6">
        <v>1.2452000000000001</v>
      </c>
    </row>
    <row r="1536" spans="1:13" s="6" customFormat="1" ht="47.25" hidden="1" x14ac:dyDescent="0.25">
      <c r="A1536" s="29" t="s">
        <v>1550</v>
      </c>
      <c r="B1536" s="135" t="s">
        <v>1551</v>
      </c>
      <c r="C1536" s="31" t="s">
        <v>7</v>
      </c>
      <c r="D1536" s="43">
        <f>((L1536/M1536)/E1536)</f>
        <v>0</v>
      </c>
      <c r="E1536" s="26">
        <v>212.28</v>
      </c>
      <c r="F1536" s="27">
        <f>D1536*E1536</f>
        <v>0</v>
      </c>
      <c r="G1536" s="245"/>
      <c r="H1536" s="246"/>
      <c r="I1536" s="54"/>
      <c r="M1536" s="6">
        <v>1.2452000000000001</v>
      </c>
    </row>
    <row r="1537" spans="1:13" s="6" customFormat="1" ht="18.75" hidden="1" x14ac:dyDescent="0.25">
      <c r="A1537" s="29"/>
      <c r="B1537" s="137"/>
      <c r="C1537" s="31"/>
      <c r="D1537" s="43"/>
      <c r="E1537" s="26"/>
      <c r="F1537" s="27"/>
      <c r="G1537" s="245"/>
      <c r="H1537" s="246"/>
      <c r="I1537" s="36"/>
      <c r="M1537" s="6">
        <v>1.2452000000000001</v>
      </c>
    </row>
    <row r="1538" spans="1:13" s="6" customFormat="1" ht="18.75" hidden="1" x14ac:dyDescent="0.25">
      <c r="A1538" s="29" t="s">
        <v>1552</v>
      </c>
      <c r="B1538" s="138" t="s">
        <v>1553</v>
      </c>
      <c r="C1538" s="31"/>
      <c r="D1538" s="43"/>
      <c r="E1538" s="26"/>
      <c r="F1538" s="27"/>
      <c r="G1538" s="245"/>
      <c r="H1538" s="246"/>
      <c r="I1538" s="36"/>
      <c r="M1538" s="6">
        <v>1.2452000000000001</v>
      </c>
    </row>
    <row r="1539" spans="1:13" s="6" customFormat="1" ht="18.75" hidden="1" x14ac:dyDescent="0.25">
      <c r="A1539" s="29" t="s">
        <v>1554</v>
      </c>
      <c r="B1539" s="139" t="s">
        <v>1555</v>
      </c>
      <c r="C1539" s="31" t="s">
        <v>7</v>
      </c>
      <c r="D1539" s="43">
        <f>((L1539/M1539)/E1539)</f>
        <v>0</v>
      </c>
      <c r="E1539" s="26">
        <v>257.52</v>
      </c>
      <c r="F1539" s="27">
        <f>D1539*E1539</f>
        <v>0</v>
      </c>
      <c r="G1539" s="245"/>
      <c r="H1539" s="246"/>
      <c r="I1539" s="54"/>
      <c r="M1539" s="6">
        <v>1.2452000000000001</v>
      </c>
    </row>
    <row r="1540" spans="1:13" s="6" customFormat="1" ht="78.75" hidden="1" x14ac:dyDescent="0.25">
      <c r="A1540" s="29"/>
      <c r="B1540" s="140" t="s">
        <v>1556</v>
      </c>
      <c r="C1540" s="31"/>
      <c r="D1540" s="43"/>
      <c r="E1540" s="26"/>
      <c r="F1540" s="27"/>
      <c r="G1540" s="245"/>
      <c r="H1540" s="246"/>
      <c r="I1540" s="54"/>
      <c r="M1540" s="6">
        <v>1.2452000000000001</v>
      </c>
    </row>
    <row r="1541" spans="1:13" s="6" customFormat="1" ht="18.75" hidden="1" x14ac:dyDescent="0.25">
      <c r="A1541" s="29"/>
      <c r="B1541" s="140"/>
      <c r="C1541" s="31"/>
      <c r="D1541" s="43"/>
      <c r="E1541" s="26"/>
      <c r="F1541" s="27"/>
      <c r="G1541" s="245"/>
      <c r="H1541" s="246"/>
      <c r="I1541" s="54"/>
      <c r="M1541" s="6">
        <v>1.2452000000000001</v>
      </c>
    </row>
    <row r="1542" spans="1:13" s="6" customFormat="1" ht="18.75" hidden="1" x14ac:dyDescent="0.25">
      <c r="A1542" s="38" t="s">
        <v>1557</v>
      </c>
      <c r="B1542" s="141" t="s">
        <v>1558</v>
      </c>
      <c r="C1542" s="71" t="s">
        <v>7</v>
      </c>
      <c r="D1542" s="43">
        <f>((L1542/M1542)/E1542)</f>
        <v>0</v>
      </c>
      <c r="E1542" s="40">
        <v>358.55</v>
      </c>
      <c r="F1542" s="27">
        <f>D1542*E1542</f>
        <v>0</v>
      </c>
      <c r="G1542" s="245"/>
      <c r="H1542" s="246"/>
      <c r="I1542" s="54"/>
      <c r="M1542" s="6">
        <v>1.2452000000000001</v>
      </c>
    </row>
    <row r="1543" spans="1:13" s="6" customFormat="1" ht="78.75" hidden="1" x14ac:dyDescent="0.25">
      <c r="A1543" s="38"/>
      <c r="B1543" s="140" t="s">
        <v>1559</v>
      </c>
      <c r="C1543" s="71"/>
      <c r="D1543" s="40"/>
      <c r="E1543" s="40"/>
      <c r="F1543" s="40"/>
      <c r="G1543" s="245"/>
      <c r="H1543" s="246"/>
      <c r="I1543" s="54"/>
      <c r="M1543" s="6">
        <v>1.2452000000000001</v>
      </c>
    </row>
    <row r="1544" spans="1:13" s="6" customFormat="1" ht="18.75" hidden="1" x14ac:dyDescent="0.25">
      <c r="A1544" s="29"/>
      <c r="B1544" s="138"/>
      <c r="C1544" s="31"/>
      <c r="D1544" s="43"/>
      <c r="E1544" s="26"/>
      <c r="F1544" s="27"/>
      <c r="G1544" s="245"/>
      <c r="H1544" s="246"/>
      <c r="I1544" s="36"/>
      <c r="M1544" s="6">
        <v>1.2452000000000001</v>
      </c>
    </row>
    <row r="1545" spans="1:13" s="6" customFormat="1" ht="18.75" hidden="1" x14ac:dyDescent="0.25">
      <c r="A1545" s="29" t="s">
        <v>1560</v>
      </c>
      <c r="B1545" s="137" t="s">
        <v>1561</v>
      </c>
      <c r="C1545" s="31" t="s">
        <v>7</v>
      </c>
      <c r="D1545" s="43">
        <f>((L1545/M1545)/E1545)</f>
        <v>0</v>
      </c>
      <c r="E1545" s="26">
        <v>89.81</v>
      </c>
      <c r="F1545" s="27">
        <f>D1545*E1545</f>
        <v>0</v>
      </c>
      <c r="G1545" s="245"/>
      <c r="H1545" s="246"/>
      <c r="I1545" s="54"/>
      <c r="M1545" s="6">
        <v>1.2452000000000001</v>
      </c>
    </row>
    <row r="1546" spans="1:13" s="6" customFormat="1" ht="47.25" hidden="1" x14ac:dyDescent="0.25">
      <c r="A1546" s="29"/>
      <c r="B1546" s="136" t="s">
        <v>1562</v>
      </c>
      <c r="C1546" s="31"/>
      <c r="D1546" s="43"/>
      <c r="E1546" s="26"/>
      <c r="F1546" s="27"/>
      <c r="G1546" s="245"/>
      <c r="H1546" s="246"/>
      <c r="I1546" s="36"/>
      <c r="M1546" s="6">
        <v>1.2452000000000001</v>
      </c>
    </row>
    <row r="1547" spans="1:13" s="6" customFormat="1" ht="18.75" hidden="1" x14ac:dyDescent="0.25">
      <c r="A1547" s="29"/>
      <c r="B1547" s="137"/>
      <c r="C1547" s="31"/>
      <c r="D1547" s="43"/>
      <c r="E1547" s="26"/>
      <c r="F1547" s="27"/>
      <c r="G1547" s="245"/>
      <c r="H1547" s="246"/>
      <c r="I1547" s="36"/>
      <c r="M1547" s="6">
        <v>1.2452000000000001</v>
      </c>
    </row>
    <row r="1548" spans="1:13" s="6" customFormat="1" ht="18.75" hidden="1" x14ac:dyDescent="0.25">
      <c r="A1548" s="38" t="s">
        <v>1563</v>
      </c>
      <c r="B1548" s="141" t="s">
        <v>1564</v>
      </c>
      <c r="C1548" s="71" t="s">
        <v>7</v>
      </c>
      <c r="D1548" s="43">
        <f>((L1548/M1548)/E1548)</f>
        <v>0</v>
      </c>
      <c r="E1548" s="26">
        <v>125.44</v>
      </c>
      <c r="F1548" s="27">
        <f>D1548*E1548</f>
        <v>0</v>
      </c>
      <c r="G1548" s="245"/>
      <c r="H1548" s="246"/>
      <c r="I1548" s="36"/>
      <c r="M1548" s="6">
        <v>1.2452000000000001</v>
      </c>
    </row>
    <row r="1549" spans="1:13" s="6" customFormat="1" ht="47.25" hidden="1" x14ac:dyDescent="0.25">
      <c r="A1549" s="38"/>
      <c r="B1549" s="140" t="s">
        <v>1565</v>
      </c>
      <c r="C1549" s="71"/>
      <c r="D1549" s="43"/>
      <c r="E1549" s="26"/>
      <c r="F1549" s="27"/>
      <c r="G1549" s="245"/>
      <c r="H1549" s="246"/>
      <c r="I1549" s="36"/>
      <c r="M1549" s="6">
        <v>1.2452000000000001</v>
      </c>
    </row>
    <row r="1550" spans="1:13" s="6" customFormat="1" ht="18.75" hidden="1" x14ac:dyDescent="0.25">
      <c r="A1550" s="29"/>
      <c r="B1550" s="137"/>
      <c r="C1550" s="31"/>
      <c r="D1550" s="43"/>
      <c r="E1550" s="26"/>
      <c r="F1550" s="27"/>
      <c r="G1550" s="245"/>
      <c r="H1550" s="246"/>
      <c r="I1550" s="36"/>
      <c r="M1550" s="6">
        <v>1.2452000000000001</v>
      </c>
    </row>
    <row r="1551" spans="1:13" s="6" customFormat="1" ht="18.75" hidden="1" x14ac:dyDescent="0.25">
      <c r="A1551" s="29" t="s">
        <v>1566</v>
      </c>
      <c r="B1551" s="137" t="s">
        <v>1567</v>
      </c>
      <c r="C1551" s="31" t="s">
        <v>7</v>
      </c>
      <c r="D1551" s="43">
        <f>((L1551/M1551)/E1551)</f>
        <v>0</v>
      </c>
      <c r="E1551" s="26">
        <v>156.62</v>
      </c>
      <c r="F1551" s="27">
        <f>D1551*E1551</f>
        <v>0</v>
      </c>
      <c r="G1551" s="245"/>
      <c r="H1551" s="246"/>
      <c r="I1551" s="54"/>
      <c r="M1551" s="6">
        <v>1.2452000000000001</v>
      </c>
    </row>
    <row r="1552" spans="1:13" s="6" customFormat="1" ht="63" hidden="1" x14ac:dyDescent="0.25">
      <c r="A1552" s="29"/>
      <c r="B1552" s="136" t="s">
        <v>1568</v>
      </c>
      <c r="C1552" s="31"/>
      <c r="D1552" s="43"/>
      <c r="E1552" s="26"/>
      <c r="F1552" s="27"/>
      <c r="G1552" s="245"/>
      <c r="H1552" s="246"/>
      <c r="I1552" s="36"/>
      <c r="M1552" s="6">
        <v>1.2452000000000001</v>
      </c>
    </row>
    <row r="1553" spans="1:13" s="6" customFormat="1" ht="18.75" hidden="1" x14ac:dyDescent="0.25">
      <c r="A1553" s="29"/>
      <c r="B1553" s="137"/>
      <c r="C1553" s="31"/>
      <c r="D1553" s="43"/>
      <c r="E1553" s="26"/>
      <c r="F1553" s="27"/>
      <c r="G1553" s="245"/>
      <c r="H1553" s="246"/>
      <c r="I1553" s="36"/>
      <c r="M1553" s="6">
        <v>1.2452000000000001</v>
      </c>
    </row>
    <row r="1554" spans="1:13" s="6" customFormat="1" ht="18.75" hidden="1" x14ac:dyDescent="0.25">
      <c r="A1554" s="29" t="s">
        <v>1569</v>
      </c>
      <c r="B1554" s="137" t="s">
        <v>1570</v>
      </c>
      <c r="C1554" s="31" t="s">
        <v>7</v>
      </c>
      <c r="D1554" s="43">
        <f>((L1554/M1554)/E1554)</f>
        <v>0</v>
      </c>
      <c r="E1554" s="26">
        <v>52.57</v>
      </c>
      <c r="F1554" s="27">
        <f>D1554*E1554</f>
        <v>0</v>
      </c>
      <c r="G1554" s="245"/>
      <c r="H1554" s="246"/>
      <c r="I1554" s="54"/>
      <c r="M1554" s="6">
        <v>1.2452000000000001</v>
      </c>
    </row>
    <row r="1555" spans="1:13" s="6" customFormat="1" ht="47.25" hidden="1" x14ac:dyDescent="0.25">
      <c r="A1555" s="29"/>
      <c r="B1555" s="136" t="s">
        <v>1571</v>
      </c>
      <c r="C1555" s="31"/>
      <c r="D1555" s="43"/>
      <c r="E1555" s="26"/>
      <c r="F1555" s="27"/>
      <c r="G1555" s="245"/>
      <c r="H1555" s="246"/>
      <c r="I1555" s="36"/>
      <c r="M1555" s="6">
        <v>1.2452000000000001</v>
      </c>
    </row>
    <row r="1556" spans="1:13" s="6" customFormat="1" ht="18.75" hidden="1" x14ac:dyDescent="0.25">
      <c r="A1556" s="29"/>
      <c r="B1556" s="137"/>
      <c r="C1556" s="31"/>
      <c r="D1556" s="43"/>
      <c r="E1556" s="26"/>
      <c r="F1556" s="27"/>
      <c r="G1556" s="245"/>
      <c r="H1556" s="246"/>
      <c r="I1556" s="36"/>
      <c r="M1556" s="6">
        <v>1.2452000000000001</v>
      </c>
    </row>
    <row r="1557" spans="1:13" s="6" customFormat="1" ht="18.75" hidden="1" x14ac:dyDescent="0.25">
      <c r="A1557" s="29" t="s">
        <v>1572</v>
      </c>
      <c r="B1557" s="137" t="s">
        <v>1573</v>
      </c>
      <c r="C1557" s="31" t="s">
        <v>7</v>
      </c>
      <c r="D1557" s="43">
        <f>((L1557/M1557)/E1557)</f>
        <v>0</v>
      </c>
      <c r="E1557" s="26">
        <v>61.91</v>
      </c>
      <c r="F1557" s="27">
        <f>D1557*E1557</f>
        <v>0</v>
      </c>
      <c r="G1557" s="245"/>
      <c r="H1557" s="246"/>
      <c r="I1557" s="54"/>
      <c r="M1557" s="6">
        <v>1.2452000000000001</v>
      </c>
    </row>
    <row r="1558" spans="1:13" s="6" customFormat="1" ht="47.25" hidden="1" x14ac:dyDescent="0.25">
      <c r="A1558" s="29"/>
      <c r="B1558" s="136" t="s">
        <v>1574</v>
      </c>
      <c r="C1558" s="31"/>
      <c r="D1558" s="43"/>
      <c r="E1558" s="26"/>
      <c r="F1558" s="27"/>
      <c r="G1558" s="245"/>
      <c r="H1558" s="246"/>
      <c r="I1558" s="36"/>
      <c r="M1558" s="6">
        <v>1.2452000000000001</v>
      </c>
    </row>
    <row r="1559" spans="1:13" s="6" customFormat="1" ht="18.75" hidden="1" x14ac:dyDescent="0.25">
      <c r="A1559" s="29"/>
      <c r="B1559" s="136"/>
      <c r="C1559" s="31"/>
      <c r="D1559" s="43"/>
      <c r="E1559" s="26"/>
      <c r="F1559" s="27"/>
      <c r="G1559" s="245"/>
      <c r="H1559" s="246"/>
      <c r="I1559" s="36"/>
      <c r="M1559" s="6">
        <v>1.2452000000000001</v>
      </c>
    </row>
    <row r="1560" spans="1:13" s="6" customFormat="1" ht="18.75" hidden="1" x14ac:dyDescent="0.25">
      <c r="A1560" s="29" t="s">
        <v>1575</v>
      </c>
      <c r="B1560" s="137" t="s">
        <v>1576</v>
      </c>
      <c r="C1560" s="31" t="s">
        <v>7</v>
      </c>
      <c r="D1560" s="43">
        <f>((L1560/M1560)/E1560)</f>
        <v>0</v>
      </c>
      <c r="E1560" s="26">
        <v>15.72</v>
      </c>
      <c r="F1560" s="27">
        <f>D1560*E1560</f>
        <v>0</v>
      </c>
      <c r="G1560" s="245"/>
      <c r="H1560" s="246"/>
      <c r="I1560" s="54"/>
      <c r="M1560" s="6">
        <v>1.2452000000000001</v>
      </c>
    </row>
    <row r="1561" spans="1:13" s="6" customFormat="1" ht="78.75" hidden="1" x14ac:dyDescent="0.25">
      <c r="A1561" s="29"/>
      <c r="B1561" s="136" t="s">
        <v>1577</v>
      </c>
      <c r="C1561" s="31"/>
      <c r="D1561" s="43"/>
      <c r="E1561" s="26"/>
      <c r="F1561" s="27"/>
      <c r="G1561" s="245"/>
      <c r="H1561" s="246"/>
      <c r="I1561" s="36"/>
      <c r="M1561" s="6">
        <v>1.2452000000000001</v>
      </c>
    </row>
    <row r="1562" spans="1:13" s="6" customFormat="1" ht="18.75" hidden="1" x14ac:dyDescent="0.25">
      <c r="A1562" s="29"/>
      <c r="B1562" s="136"/>
      <c r="C1562" s="31"/>
      <c r="D1562" s="43"/>
      <c r="E1562" s="26"/>
      <c r="F1562" s="27"/>
      <c r="G1562" s="245"/>
      <c r="H1562" s="246"/>
      <c r="I1562" s="36"/>
      <c r="M1562" s="6">
        <v>1.2452000000000001</v>
      </c>
    </row>
    <row r="1563" spans="1:13" s="6" customFormat="1" ht="18.75" hidden="1" x14ac:dyDescent="0.25">
      <c r="A1563" s="38" t="s">
        <v>1578</v>
      </c>
      <c r="B1563" s="141" t="s">
        <v>1579</v>
      </c>
      <c r="C1563" s="71" t="s">
        <v>7</v>
      </c>
      <c r="D1563" s="43">
        <f>((L1563/M1563)/E1563)</f>
        <v>0</v>
      </c>
      <c r="E1563" s="26">
        <v>83.99</v>
      </c>
      <c r="F1563" s="27">
        <f>D1563*E1563</f>
        <v>0</v>
      </c>
      <c r="G1563" s="245"/>
      <c r="H1563" s="246"/>
      <c r="I1563" s="54"/>
      <c r="M1563" s="6">
        <v>1.2452000000000001</v>
      </c>
    </row>
    <row r="1564" spans="1:13" s="6" customFormat="1" ht="47.25" hidden="1" x14ac:dyDescent="0.25">
      <c r="A1564" s="38"/>
      <c r="B1564" s="140" t="s">
        <v>1580</v>
      </c>
      <c r="C1564" s="71"/>
      <c r="D1564" s="43"/>
      <c r="E1564" s="26"/>
      <c r="F1564" s="27"/>
      <c r="G1564" s="245"/>
      <c r="H1564" s="246"/>
      <c r="I1564" s="54"/>
      <c r="M1564" s="6">
        <v>1.2452000000000001</v>
      </c>
    </row>
    <row r="1565" spans="1:13" s="6" customFormat="1" ht="18.75" hidden="1" x14ac:dyDescent="0.25">
      <c r="A1565" s="38"/>
      <c r="B1565" s="141"/>
      <c r="C1565" s="71"/>
      <c r="D1565" s="43"/>
      <c r="E1565" s="26"/>
      <c r="F1565" s="27"/>
      <c r="G1565" s="245"/>
      <c r="H1565" s="246"/>
      <c r="I1565" s="36"/>
      <c r="M1565" s="6">
        <v>1.2452000000000001</v>
      </c>
    </row>
    <row r="1566" spans="1:13" s="6" customFormat="1" ht="18.75" hidden="1" x14ac:dyDescent="0.25">
      <c r="A1566" s="38" t="s">
        <v>1581</v>
      </c>
      <c r="B1566" s="141" t="s">
        <v>1582</v>
      </c>
      <c r="C1566" s="71" t="s">
        <v>7</v>
      </c>
      <c r="D1566" s="43">
        <f>((L1566/M1566)/E1566)</f>
        <v>0</v>
      </c>
      <c r="E1566" s="26">
        <v>394.3</v>
      </c>
      <c r="F1566" s="27">
        <f>D1566*E1566</f>
        <v>0</v>
      </c>
      <c r="G1566" s="245"/>
      <c r="H1566" s="246"/>
      <c r="I1566" s="54"/>
      <c r="M1566" s="6">
        <v>1.2452000000000001</v>
      </c>
    </row>
    <row r="1567" spans="1:13" s="6" customFormat="1" ht="47.25" hidden="1" x14ac:dyDescent="0.25">
      <c r="A1567" s="38"/>
      <c r="B1567" s="140" t="s">
        <v>1583</v>
      </c>
      <c r="C1567" s="71"/>
      <c r="D1567" s="43"/>
      <c r="E1567" s="26"/>
      <c r="F1567" s="27"/>
      <c r="G1567" s="245"/>
      <c r="H1567" s="246"/>
      <c r="I1567" s="54"/>
      <c r="M1567" s="6">
        <v>1.2452000000000001</v>
      </c>
    </row>
    <row r="1568" spans="1:13" s="6" customFormat="1" ht="18.75" hidden="1" x14ac:dyDescent="0.25">
      <c r="A1568" s="38"/>
      <c r="B1568" s="141"/>
      <c r="C1568" s="71"/>
      <c r="D1568" s="43"/>
      <c r="E1568" s="26"/>
      <c r="F1568" s="27"/>
      <c r="G1568" s="245"/>
      <c r="H1568" s="246"/>
      <c r="I1568" s="36"/>
      <c r="M1568" s="6">
        <v>1.2452000000000001</v>
      </c>
    </row>
    <row r="1569" spans="1:13" s="6" customFormat="1" ht="18.75" hidden="1" x14ac:dyDescent="0.25">
      <c r="A1569" s="38" t="s">
        <v>1584</v>
      </c>
      <c r="B1569" s="141" t="s">
        <v>1585</v>
      </c>
      <c r="C1569" s="71" t="s">
        <v>7</v>
      </c>
      <c r="D1569" s="43">
        <f>((L1569/M1569)/E1569)</f>
        <v>0</v>
      </c>
      <c r="E1569" s="26">
        <v>207.36</v>
      </c>
      <c r="F1569" s="27">
        <f>D1569*E1569</f>
        <v>0</v>
      </c>
      <c r="G1569" s="245"/>
      <c r="H1569" s="246"/>
      <c r="I1569" s="54"/>
      <c r="M1569" s="6">
        <v>1.2452000000000001</v>
      </c>
    </row>
    <row r="1570" spans="1:13" s="6" customFormat="1" ht="47.25" hidden="1" x14ac:dyDescent="0.25">
      <c r="A1570" s="38"/>
      <c r="B1570" s="140" t="s">
        <v>1586</v>
      </c>
      <c r="C1570" s="71"/>
      <c r="D1570" s="43"/>
      <c r="E1570" s="26"/>
      <c r="F1570" s="27"/>
      <c r="G1570" s="245"/>
      <c r="H1570" s="246"/>
      <c r="I1570" s="54"/>
      <c r="M1570" s="6">
        <v>1.2452000000000001</v>
      </c>
    </row>
    <row r="1571" spans="1:13" s="6" customFormat="1" ht="18.75" hidden="1" x14ac:dyDescent="0.25">
      <c r="A1571" s="38"/>
      <c r="B1571" s="140"/>
      <c r="C1571" s="71"/>
      <c r="D1571" s="43"/>
      <c r="E1571" s="26"/>
      <c r="F1571" s="27"/>
      <c r="G1571" s="245"/>
      <c r="H1571" s="246"/>
      <c r="I1571" s="36"/>
      <c r="M1571" s="6">
        <v>1.2452000000000001</v>
      </c>
    </row>
    <row r="1572" spans="1:13" s="6" customFormat="1" ht="18.75" hidden="1" x14ac:dyDescent="0.25">
      <c r="A1572" s="29" t="s">
        <v>1587</v>
      </c>
      <c r="B1572" s="138" t="s">
        <v>1588</v>
      </c>
      <c r="C1572" s="31"/>
      <c r="D1572" s="43"/>
      <c r="E1572" s="26"/>
      <c r="F1572" s="27"/>
      <c r="G1572" s="245"/>
      <c r="H1572" s="246"/>
      <c r="I1572" s="36"/>
      <c r="M1572" s="6">
        <v>1.2452000000000001</v>
      </c>
    </row>
    <row r="1573" spans="1:13" s="6" customFormat="1" ht="18.75" hidden="1" x14ac:dyDescent="0.25">
      <c r="A1573" s="29"/>
      <c r="B1573" s="138"/>
      <c r="C1573" s="31"/>
      <c r="D1573" s="43"/>
      <c r="E1573" s="26"/>
      <c r="F1573" s="27"/>
      <c r="G1573" s="245"/>
      <c r="H1573" s="246"/>
      <c r="I1573" s="36"/>
    </row>
    <row r="1574" spans="1:13" s="6" customFormat="1" ht="18.75" x14ac:dyDescent="0.25">
      <c r="A1574" s="29" t="s">
        <v>1589</v>
      </c>
      <c r="B1574" s="137" t="s">
        <v>1590</v>
      </c>
      <c r="C1574" s="31" t="s">
        <v>7</v>
      </c>
      <c r="D1574" s="43">
        <v>20</v>
      </c>
      <c r="E1574" s="26">
        <v>75</v>
      </c>
      <c r="F1574" s="27">
        <f>D1574*E1574</f>
        <v>1500</v>
      </c>
      <c r="G1574" s="245"/>
      <c r="H1574" s="246"/>
      <c r="I1574" s="54"/>
      <c r="L1574" s="6">
        <v>1755.98</v>
      </c>
      <c r="M1574" s="6">
        <v>1.2452000000000001</v>
      </c>
    </row>
    <row r="1575" spans="1:13" s="6" customFormat="1" ht="65.25" customHeight="1" x14ac:dyDescent="0.25">
      <c r="A1575" s="29"/>
      <c r="B1575" s="136" t="s">
        <v>1591</v>
      </c>
      <c r="C1575" s="31"/>
      <c r="D1575" s="43"/>
      <c r="E1575" s="26"/>
      <c r="F1575" s="27"/>
      <c r="G1575" s="245"/>
      <c r="H1575" s="246"/>
      <c r="I1575" s="36"/>
      <c r="M1575" s="6">
        <v>1.2452000000000001</v>
      </c>
    </row>
    <row r="1576" spans="1:13" s="6" customFormat="1" ht="18.75" hidden="1" x14ac:dyDescent="0.25">
      <c r="A1576" s="29"/>
      <c r="B1576" s="137"/>
      <c r="C1576" s="31"/>
      <c r="D1576" s="43"/>
      <c r="E1576" s="26"/>
      <c r="F1576" s="27"/>
      <c r="G1576" s="245"/>
      <c r="H1576" s="246"/>
      <c r="I1576" s="36"/>
      <c r="M1576" s="6">
        <v>1.2452000000000001</v>
      </c>
    </row>
    <row r="1577" spans="1:13" s="6" customFormat="1" ht="18.75" hidden="1" x14ac:dyDescent="0.25">
      <c r="A1577" s="29" t="s">
        <v>1592</v>
      </c>
      <c r="B1577" s="137" t="s">
        <v>1593</v>
      </c>
      <c r="C1577" s="31" t="s">
        <v>7</v>
      </c>
      <c r="D1577" s="43">
        <f>((L1577/M1577)/E1577)</f>
        <v>0</v>
      </c>
      <c r="E1577" s="26">
        <v>340.45</v>
      </c>
      <c r="F1577" s="27">
        <f>D1577*E1577</f>
        <v>0</v>
      </c>
      <c r="G1577" s="245"/>
      <c r="H1577" s="246"/>
      <c r="I1577" s="54"/>
      <c r="M1577" s="6">
        <v>1.2452000000000001</v>
      </c>
    </row>
    <row r="1578" spans="1:13" s="6" customFormat="1" ht="110.25" hidden="1" x14ac:dyDescent="0.25">
      <c r="A1578" s="29"/>
      <c r="B1578" s="136" t="s">
        <v>1594</v>
      </c>
      <c r="C1578" s="31"/>
      <c r="D1578" s="43"/>
      <c r="E1578" s="26"/>
      <c r="F1578" s="27"/>
      <c r="G1578" s="245"/>
      <c r="H1578" s="246"/>
      <c r="I1578" s="36"/>
      <c r="M1578" s="6">
        <v>1.2452000000000001</v>
      </c>
    </row>
    <row r="1579" spans="1:13" s="6" customFormat="1" ht="18.75" hidden="1" x14ac:dyDescent="0.25">
      <c r="A1579" s="29"/>
      <c r="B1579" s="137"/>
      <c r="C1579" s="31"/>
      <c r="D1579" s="43"/>
      <c r="E1579" s="26"/>
      <c r="F1579" s="27"/>
      <c r="G1579" s="245"/>
      <c r="H1579" s="246"/>
      <c r="I1579" s="36"/>
      <c r="M1579" s="6">
        <v>1.2452000000000001</v>
      </c>
    </row>
    <row r="1580" spans="1:13" s="6" customFormat="1" ht="18.75" hidden="1" x14ac:dyDescent="0.25">
      <c r="A1580" s="29" t="s">
        <v>1595</v>
      </c>
      <c r="B1580" s="137" t="s">
        <v>1596</v>
      </c>
      <c r="C1580" s="31" t="s">
        <v>7</v>
      </c>
      <c r="D1580" s="43">
        <f>((L1580/M1580)/E1580)</f>
        <v>0</v>
      </c>
      <c r="E1580" s="26">
        <v>190.73</v>
      </c>
      <c r="F1580" s="27">
        <f>D1580*E1580</f>
        <v>0</v>
      </c>
      <c r="G1580" s="245"/>
      <c r="H1580" s="246"/>
      <c r="I1580" s="54"/>
      <c r="M1580" s="6">
        <v>1.2452000000000001</v>
      </c>
    </row>
    <row r="1581" spans="1:13" s="6" customFormat="1" ht="47.25" hidden="1" x14ac:dyDescent="0.25">
      <c r="A1581" s="29"/>
      <c r="B1581" s="136" t="s">
        <v>1597</v>
      </c>
      <c r="C1581" s="31"/>
      <c r="D1581" s="43"/>
      <c r="E1581" s="26"/>
      <c r="F1581" s="27"/>
      <c r="G1581" s="245"/>
      <c r="H1581" s="246"/>
      <c r="I1581" s="54"/>
      <c r="M1581" s="6">
        <v>1.2452000000000001</v>
      </c>
    </row>
    <row r="1582" spans="1:13" s="6" customFormat="1" ht="18.75" hidden="1" x14ac:dyDescent="0.25">
      <c r="A1582" s="29"/>
      <c r="B1582" s="137"/>
      <c r="C1582" s="31"/>
      <c r="D1582" s="43"/>
      <c r="E1582" s="26"/>
      <c r="F1582" s="27"/>
      <c r="G1582" s="245"/>
      <c r="H1582" s="246"/>
      <c r="I1582" s="36"/>
      <c r="M1582" s="6">
        <v>1.2452000000000001</v>
      </c>
    </row>
    <row r="1583" spans="1:13" s="6" customFormat="1" ht="18.75" hidden="1" x14ac:dyDescent="0.25">
      <c r="A1583" s="29" t="s">
        <v>1598</v>
      </c>
      <c r="B1583" s="137" t="s">
        <v>1599</v>
      </c>
      <c r="C1583" s="31" t="s">
        <v>7</v>
      </c>
      <c r="D1583" s="43">
        <f>((L1583/M1583)/E1583)</f>
        <v>0</v>
      </c>
      <c r="E1583" s="26">
        <v>110.96</v>
      </c>
      <c r="F1583" s="27">
        <f>D1583*E1583</f>
        <v>0</v>
      </c>
      <c r="G1583" s="245"/>
      <c r="H1583" s="246"/>
      <c r="I1583" s="54"/>
      <c r="M1583" s="6">
        <v>1.2452000000000001</v>
      </c>
    </row>
    <row r="1584" spans="1:13" s="6" customFormat="1" ht="87.75" hidden="1" customHeight="1" x14ac:dyDescent="0.25">
      <c r="A1584" s="29"/>
      <c r="B1584" s="136" t="s">
        <v>1600</v>
      </c>
      <c r="C1584" s="31"/>
      <c r="D1584" s="43"/>
      <c r="E1584" s="26"/>
      <c r="F1584" s="27"/>
      <c r="G1584" s="245"/>
      <c r="H1584" s="246"/>
      <c r="I1584" s="54"/>
      <c r="M1584" s="6">
        <v>1.2452000000000001</v>
      </c>
    </row>
    <row r="1585" spans="1:13" s="6" customFormat="1" ht="18.75" hidden="1" x14ac:dyDescent="0.25">
      <c r="A1585" s="29"/>
      <c r="B1585" s="137"/>
      <c r="C1585" s="31"/>
      <c r="D1585" s="43"/>
      <c r="E1585" s="26"/>
      <c r="F1585" s="27"/>
      <c r="G1585" s="245"/>
      <c r="H1585" s="246"/>
      <c r="I1585" s="36"/>
      <c r="M1585" s="6">
        <v>1.2452000000000001</v>
      </c>
    </row>
    <row r="1586" spans="1:13" s="6" customFormat="1" ht="31.5" hidden="1" x14ac:dyDescent="0.25">
      <c r="A1586" s="38" t="s">
        <v>1601</v>
      </c>
      <c r="B1586" s="142" t="s">
        <v>1602</v>
      </c>
      <c r="C1586" s="71" t="s">
        <v>7</v>
      </c>
      <c r="D1586" s="43">
        <f>((L1586/M1586)/E1586)</f>
        <v>0</v>
      </c>
      <c r="E1586" s="26">
        <v>243.27</v>
      </c>
      <c r="F1586" s="27">
        <f>D1586*E1586</f>
        <v>0</v>
      </c>
      <c r="G1586" s="245"/>
      <c r="H1586" s="246"/>
      <c r="I1586" s="36"/>
      <c r="M1586" s="6">
        <v>1.2452000000000001</v>
      </c>
    </row>
    <row r="1587" spans="1:13" s="6" customFormat="1" ht="78.75" hidden="1" x14ac:dyDescent="0.25">
      <c r="A1587" s="38"/>
      <c r="B1587" s="140" t="s">
        <v>1603</v>
      </c>
      <c r="C1587" s="71"/>
      <c r="D1587" s="43"/>
      <c r="E1587" s="26"/>
      <c r="F1587" s="27"/>
      <c r="G1587" s="245"/>
      <c r="H1587" s="246"/>
      <c r="I1587" s="36"/>
      <c r="M1587" s="6">
        <v>1.2452000000000001</v>
      </c>
    </row>
    <row r="1588" spans="1:13" s="6" customFormat="1" ht="18.75" hidden="1" x14ac:dyDescent="0.25">
      <c r="A1588" s="29"/>
      <c r="B1588" s="137"/>
      <c r="C1588" s="31"/>
      <c r="D1588" s="43"/>
      <c r="E1588" s="26"/>
      <c r="F1588" s="27"/>
      <c r="G1588" s="245"/>
      <c r="H1588" s="246"/>
      <c r="I1588" s="36"/>
      <c r="M1588" s="6">
        <v>1.2452000000000001</v>
      </c>
    </row>
    <row r="1589" spans="1:13" s="6" customFormat="1" ht="18.75" hidden="1" x14ac:dyDescent="0.25">
      <c r="A1589" s="29" t="s">
        <v>1604</v>
      </c>
      <c r="B1589" s="137" t="s">
        <v>1605</v>
      </c>
      <c r="C1589" s="274" t="s">
        <v>7</v>
      </c>
      <c r="D1589" s="43">
        <f>((L1589/M1589)/E1589)</f>
        <v>0</v>
      </c>
      <c r="E1589" s="26">
        <v>164.45</v>
      </c>
      <c r="F1589" s="27">
        <f>D1589*E1589</f>
        <v>0</v>
      </c>
      <c r="G1589" s="245"/>
      <c r="H1589" s="246"/>
      <c r="I1589" s="54"/>
      <c r="M1589" s="6">
        <v>1.2452000000000001</v>
      </c>
    </row>
    <row r="1590" spans="1:13" s="6" customFormat="1" ht="47.25" hidden="1" x14ac:dyDescent="0.25">
      <c r="A1590" s="29"/>
      <c r="B1590" s="136" t="s">
        <v>1606</v>
      </c>
      <c r="C1590" s="274"/>
      <c r="D1590" s="43"/>
      <c r="E1590" s="26"/>
      <c r="F1590" s="27"/>
      <c r="G1590" s="245"/>
      <c r="H1590" s="246"/>
      <c r="I1590" s="143"/>
      <c r="M1590" s="6">
        <v>1.2452000000000001</v>
      </c>
    </row>
    <row r="1591" spans="1:13" s="6" customFormat="1" ht="18.75" hidden="1" x14ac:dyDescent="0.25">
      <c r="A1591" s="29"/>
      <c r="B1591" s="137"/>
      <c r="C1591" s="31"/>
      <c r="D1591" s="43"/>
      <c r="E1591" s="26"/>
      <c r="F1591" s="27"/>
      <c r="G1591" s="245"/>
      <c r="H1591" s="246"/>
      <c r="I1591" s="36"/>
      <c r="M1591" s="6">
        <v>1.2452000000000001</v>
      </c>
    </row>
    <row r="1592" spans="1:13" s="6" customFormat="1" ht="18.75" hidden="1" x14ac:dyDescent="0.25">
      <c r="A1592" s="29" t="s">
        <v>1607</v>
      </c>
      <c r="B1592" s="138" t="s">
        <v>1608</v>
      </c>
      <c r="C1592" s="31"/>
      <c r="D1592" s="43"/>
      <c r="E1592" s="26"/>
      <c r="F1592" s="27"/>
      <c r="G1592" s="245"/>
      <c r="H1592" s="246"/>
      <c r="I1592" s="36"/>
      <c r="M1592" s="6">
        <v>1.2452000000000001</v>
      </c>
    </row>
    <row r="1593" spans="1:13" s="6" customFormat="1" ht="157.5" hidden="1" x14ac:dyDescent="0.25">
      <c r="A1593" s="29"/>
      <c r="B1593" s="136" t="s">
        <v>1609</v>
      </c>
      <c r="C1593" s="31"/>
      <c r="D1593" s="43"/>
      <c r="E1593" s="26"/>
      <c r="F1593" s="27"/>
      <c r="G1593" s="245"/>
      <c r="H1593" s="246"/>
      <c r="I1593" s="36"/>
      <c r="M1593" s="6">
        <v>1.2452000000000001</v>
      </c>
    </row>
    <row r="1594" spans="1:13" s="6" customFormat="1" ht="27.75" hidden="1" customHeight="1" x14ac:dyDescent="0.25">
      <c r="A1594" s="29"/>
      <c r="B1594" s="137"/>
      <c r="C1594" s="31"/>
      <c r="D1594" s="43"/>
      <c r="E1594" s="26"/>
      <c r="F1594" s="27"/>
      <c r="G1594" s="245"/>
      <c r="H1594" s="246"/>
      <c r="I1594" s="36"/>
      <c r="M1594" s="6">
        <v>1.2452000000000001</v>
      </c>
    </row>
    <row r="1595" spans="1:13" s="6" customFormat="1" ht="41.25" customHeight="1" x14ac:dyDescent="0.25">
      <c r="A1595" s="29" t="s">
        <v>1610</v>
      </c>
      <c r="B1595" s="137" t="s">
        <v>1611</v>
      </c>
      <c r="C1595" s="31" t="s">
        <v>7</v>
      </c>
      <c r="D1595" s="43">
        <v>61</v>
      </c>
      <c r="E1595" s="26">
        <v>20.5</v>
      </c>
      <c r="F1595" s="27">
        <f>D1595*E1595</f>
        <v>1250.5</v>
      </c>
      <c r="G1595" s="245"/>
      <c r="H1595" s="246"/>
      <c r="I1595" s="54"/>
      <c r="L1595" s="6">
        <v>1342.35</v>
      </c>
      <c r="M1595" s="6">
        <v>1.2452000000000001</v>
      </c>
    </row>
    <row r="1596" spans="1:13" s="6" customFormat="1" ht="18.75" hidden="1" x14ac:dyDescent="0.25">
      <c r="A1596" s="29"/>
      <c r="B1596" s="137"/>
      <c r="C1596" s="31"/>
      <c r="D1596" s="43"/>
      <c r="E1596" s="26"/>
      <c r="F1596" s="27"/>
      <c r="G1596" s="245"/>
      <c r="H1596" s="246"/>
      <c r="I1596" s="36"/>
      <c r="M1596" s="6">
        <v>1.2452000000000001</v>
      </c>
    </row>
    <row r="1597" spans="1:13" s="6" customFormat="1" ht="18.75" hidden="1" x14ac:dyDescent="0.25">
      <c r="A1597" s="29" t="s">
        <v>1612</v>
      </c>
      <c r="B1597" s="137" t="s">
        <v>1613</v>
      </c>
      <c r="C1597" s="31" t="s">
        <v>7</v>
      </c>
      <c r="D1597" s="43">
        <f>((L1597/M1597)/E1597)</f>
        <v>0</v>
      </c>
      <c r="E1597" s="26">
        <v>18.54</v>
      </c>
      <c r="F1597" s="27">
        <f>D1597*E1597</f>
        <v>0</v>
      </c>
      <c r="G1597" s="245"/>
      <c r="H1597" s="246"/>
      <c r="I1597" s="54"/>
      <c r="M1597" s="6">
        <v>1.2452000000000001</v>
      </c>
    </row>
    <row r="1598" spans="1:13" s="6" customFormat="1" ht="18.75" hidden="1" x14ac:dyDescent="0.25">
      <c r="A1598" s="29"/>
      <c r="B1598" s="137"/>
      <c r="C1598" s="31"/>
      <c r="D1598" s="43"/>
      <c r="E1598" s="26"/>
      <c r="F1598" s="27"/>
      <c r="G1598" s="245"/>
      <c r="H1598" s="246"/>
      <c r="I1598" s="36"/>
      <c r="M1598" s="6">
        <v>1.2452000000000001</v>
      </c>
    </row>
    <row r="1599" spans="1:13" s="6" customFormat="1" ht="18.75" hidden="1" x14ac:dyDescent="0.25">
      <c r="A1599" s="29" t="s">
        <v>1614</v>
      </c>
      <c r="B1599" s="137" t="s">
        <v>1615</v>
      </c>
      <c r="C1599" s="31" t="s">
        <v>7</v>
      </c>
      <c r="D1599" s="43">
        <f>((L1599/M1599)/E1599)</f>
        <v>0</v>
      </c>
      <c r="E1599" s="26">
        <v>30.72</v>
      </c>
      <c r="F1599" s="27">
        <f>D1599*E1599</f>
        <v>0</v>
      </c>
      <c r="G1599" s="245"/>
      <c r="H1599" s="246"/>
      <c r="I1599" s="54"/>
      <c r="M1599" s="6">
        <v>1.2452000000000001</v>
      </c>
    </row>
    <row r="1600" spans="1:13" s="6" customFormat="1" ht="18.75" hidden="1" x14ac:dyDescent="0.25">
      <c r="A1600" s="29"/>
      <c r="B1600" s="137"/>
      <c r="C1600" s="31"/>
      <c r="D1600" s="43"/>
      <c r="E1600" s="26"/>
      <c r="F1600" s="27"/>
      <c r="G1600" s="245"/>
      <c r="H1600" s="246"/>
      <c r="I1600" s="36"/>
      <c r="M1600" s="6">
        <v>1.2452000000000001</v>
      </c>
    </row>
    <row r="1601" spans="1:13" s="6" customFormat="1" ht="18.75" hidden="1" x14ac:dyDescent="0.25">
      <c r="A1601" s="29" t="s">
        <v>1616</v>
      </c>
      <c r="B1601" s="137" t="s">
        <v>1617</v>
      </c>
      <c r="C1601" s="31" t="s">
        <v>7</v>
      </c>
      <c r="D1601" s="43">
        <f>((L1601/M1601)/E1601)</f>
        <v>0</v>
      </c>
      <c r="E1601" s="26">
        <v>18.54</v>
      </c>
      <c r="F1601" s="27">
        <f>D1601*E1601</f>
        <v>0</v>
      </c>
      <c r="G1601" s="245"/>
      <c r="H1601" s="246"/>
      <c r="I1601" s="54"/>
      <c r="M1601" s="6">
        <v>1.2452000000000001</v>
      </c>
    </row>
    <row r="1602" spans="1:13" s="6" customFormat="1" ht="18.75" hidden="1" x14ac:dyDescent="0.25">
      <c r="A1602" s="29"/>
      <c r="B1602" s="137"/>
      <c r="C1602" s="31"/>
      <c r="D1602" s="43"/>
      <c r="E1602" s="26"/>
      <c r="F1602" s="27"/>
      <c r="G1602" s="245"/>
      <c r="H1602" s="246"/>
      <c r="I1602" s="54"/>
      <c r="M1602" s="6">
        <v>1.2452000000000001</v>
      </c>
    </row>
    <row r="1603" spans="1:13" s="6" customFormat="1" ht="18.75" hidden="1" x14ac:dyDescent="0.25">
      <c r="A1603" s="38" t="s">
        <v>1618</v>
      </c>
      <c r="B1603" s="141" t="s">
        <v>1619</v>
      </c>
      <c r="C1603" s="71" t="s">
        <v>7</v>
      </c>
      <c r="D1603" s="43">
        <f>((L1603/M1603)/E1603)</f>
        <v>0</v>
      </c>
      <c r="E1603" s="40">
        <v>41.78</v>
      </c>
      <c r="F1603" s="27">
        <f>D1603*E1603</f>
        <v>0</v>
      </c>
      <c r="G1603" s="245"/>
      <c r="H1603" s="246"/>
      <c r="I1603" s="54"/>
      <c r="M1603" s="6">
        <v>1.2452000000000001</v>
      </c>
    </row>
    <row r="1604" spans="1:13" s="6" customFormat="1" ht="18.75" hidden="1" x14ac:dyDescent="0.25">
      <c r="A1604" s="29"/>
      <c r="B1604" s="137"/>
      <c r="C1604" s="31"/>
      <c r="D1604" s="43"/>
      <c r="E1604" s="26"/>
      <c r="F1604" s="27"/>
      <c r="G1604" s="245"/>
      <c r="H1604" s="246"/>
      <c r="I1604" s="54"/>
      <c r="M1604" s="6">
        <v>1.2452000000000001</v>
      </c>
    </row>
    <row r="1605" spans="1:13" s="6" customFormat="1" ht="18.75" hidden="1" x14ac:dyDescent="0.25">
      <c r="A1605" s="29"/>
      <c r="B1605" s="137"/>
      <c r="C1605" s="31"/>
      <c r="D1605" s="43"/>
      <c r="E1605" s="26"/>
      <c r="F1605" s="27"/>
      <c r="G1605" s="245"/>
      <c r="H1605" s="246"/>
      <c r="I1605" s="36"/>
      <c r="M1605" s="6">
        <v>1.2452000000000001</v>
      </c>
    </row>
    <row r="1606" spans="1:13" s="6" customFormat="1" ht="18.75" x14ac:dyDescent="0.25">
      <c r="A1606" s="29" t="s">
        <v>1620</v>
      </c>
      <c r="B1606" s="138" t="s">
        <v>1621</v>
      </c>
      <c r="C1606" s="31"/>
      <c r="D1606" s="43"/>
      <c r="E1606" s="26"/>
      <c r="F1606" s="27"/>
      <c r="G1606" s="245"/>
      <c r="H1606" s="246"/>
      <c r="I1606" s="36"/>
      <c r="M1606" s="6">
        <v>1.2452000000000001</v>
      </c>
    </row>
    <row r="1607" spans="1:13" s="6" customFormat="1" ht="18.75" hidden="1" x14ac:dyDescent="0.25">
      <c r="A1607" s="29" t="s">
        <v>1622</v>
      </c>
      <c r="B1607" s="137" t="s">
        <v>1623</v>
      </c>
      <c r="C1607" s="31" t="s">
        <v>7</v>
      </c>
      <c r="D1607" s="43">
        <f>((L1607/M1607)/E1607)</f>
        <v>0</v>
      </c>
      <c r="E1607" s="26">
        <v>107.12</v>
      </c>
      <c r="F1607" s="27">
        <f>D1607*E1607</f>
        <v>0</v>
      </c>
      <c r="G1607" s="245"/>
      <c r="H1607" s="246"/>
      <c r="I1607" s="54"/>
      <c r="M1607" s="6">
        <v>1.2452000000000001</v>
      </c>
    </row>
    <row r="1608" spans="1:13" s="6" customFormat="1" ht="71.25" hidden="1" customHeight="1" x14ac:dyDescent="0.25">
      <c r="A1608" s="29"/>
      <c r="B1608" s="136" t="s">
        <v>1624</v>
      </c>
      <c r="C1608" s="31"/>
      <c r="D1608" s="43"/>
      <c r="E1608" s="26"/>
      <c r="F1608" s="27"/>
      <c r="G1608" s="245"/>
      <c r="H1608" s="246"/>
      <c r="I1608" s="36"/>
      <c r="M1608" s="6">
        <v>1.2452000000000001</v>
      </c>
    </row>
    <row r="1609" spans="1:13" s="6" customFormat="1" ht="18.75" hidden="1" x14ac:dyDescent="0.25">
      <c r="A1609" s="29"/>
      <c r="B1609" s="137"/>
      <c r="C1609" s="31"/>
      <c r="D1609" s="43"/>
      <c r="E1609" s="26"/>
      <c r="F1609" s="27"/>
      <c r="G1609" s="245"/>
      <c r="H1609" s="246"/>
      <c r="I1609" s="36"/>
      <c r="M1609" s="6">
        <v>1.2452000000000001</v>
      </c>
    </row>
    <row r="1610" spans="1:13" s="6" customFormat="1" ht="18.75" hidden="1" x14ac:dyDescent="0.25">
      <c r="A1610" s="29" t="s">
        <v>1625</v>
      </c>
      <c r="B1610" s="137" t="s">
        <v>1626</v>
      </c>
      <c r="C1610" s="31" t="s">
        <v>7</v>
      </c>
      <c r="D1610" s="43">
        <f>((L1610/M1610)/E1610)</f>
        <v>0</v>
      </c>
      <c r="E1610" s="26">
        <v>337.23</v>
      </c>
      <c r="F1610" s="27">
        <f>D1610*E1610</f>
        <v>0</v>
      </c>
      <c r="G1610" s="245"/>
      <c r="H1610" s="246"/>
      <c r="I1610" s="54"/>
      <c r="M1610" s="6">
        <v>1.2452000000000001</v>
      </c>
    </row>
    <row r="1611" spans="1:13" s="6" customFormat="1" ht="141.75" hidden="1" x14ac:dyDescent="0.25">
      <c r="A1611" s="29"/>
      <c r="B1611" s="136" t="s">
        <v>1627</v>
      </c>
      <c r="C1611" s="31"/>
      <c r="D1611" s="43"/>
      <c r="E1611" s="26"/>
      <c r="F1611" s="27"/>
      <c r="G1611" s="245"/>
      <c r="H1611" s="246"/>
      <c r="I1611" s="54"/>
      <c r="M1611" s="6">
        <v>1.2452000000000001</v>
      </c>
    </row>
    <row r="1612" spans="1:13" s="6" customFormat="1" ht="18.75" hidden="1" x14ac:dyDescent="0.25">
      <c r="A1612" s="29"/>
      <c r="B1612" s="136"/>
      <c r="C1612" s="31"/>
      <c r="D1612" s="43"/>
      <c r="E1612" s="26"/>
      <c r="F1612" s="27"/>
      <c r="G1612" s="245"/>
      <c r="H1612" s="246"/>
      <c r="I1612" s="36"/>
      <c r="M1612" s="6">
        <v>1.2452000000000001</v>
      </c>
    </row>
    <row r="1613" spans="1:13" s="6" customFormat="1" ht="18.75" hidden="1" x14ac:dyDescent="0.25">
      <c r="A1613" s="29" t="s">
        <v>1628</v>
      </c>
      <c r="B1613" s="137" t="s">
        <v>1629</v>
      </c>
      <c r="C1613" s="31" t="s">
        <v>7</v>
      </c>
      <c r="D1613" s="43">
        <f>((L1613/M1613)/E1613)</f>
        <v>0</v>
      </c>
      <c r="E1613" s="26">
        <v>146.62</v>
      </c>
      <c r="F1613" s="27">
        <f>D1613*E1613</f>
        <v>0</v>
      </c>
      <c r="G1613" s="245"/>
      <c r="H1613" s="246"/>
      <c r="I1613" s="54"/>
      <c r="M1613" s="6">
        <v>1.2452000000000001</v>
      </c>
    </row>
    <row r="1614" spans="1:13" s="6" customFormat="1" ht="141.75" hidden="1" x14ac:dyDescent="0.25">
      <c r="A1614" s="29"/>
      <c r="B1614" s="136" t="s">
        <v>1630</v>
      </c>
      <c r="C1614" s="31"/>
      <c r="D1614" s="43"/>
      <c r="E1614" s="26"/>
      <c r="F1614" s="27"/>
      <c r="G1614" s="245"/>
      <c r="H1614" s="246"/>
      <c r="I1614" s="54"/>
      <c r="M1614" s="6">
        <v>1.2452000000000001</v>
      </c>
    </row>
    <row r="1615" spans="1:13" s="6" customFormat="1" ht="18.75" hidden="1" x14ac:dyDescent="0.25">
      <c r="A1615" s="29"/>
      <c r="B1615" s="136"/>
      <c r="C1615" s="31"/>
      <c r="D1615" s="43"/>
      <c r="E1615" s="26"/>
      <c r="F1615" s="27"/>
      <c r="G1615" s="245"/>
      <c r="H1615" s="246"/>
      <c r="I1615" s="36"/>
      <c r="M1615" s="6">
        <v>1.2452000000000001</v>
      </c>
    </row>
    <row r="1616" spans="1:13" s="6" customFormat="1" ht="18.75" x14ac:dyDescent="0.25">
      <c r="A1616" s="29" t="s">
        <v>1631</v>
      </c>
      <c r="B1616" s="137" t="s">
        <v>1632</v>
      </c>
      <c r="C1616" s="31" t="s">
        <v>7</v>
      </c>
      <c r="D1616" s="43">
        <v>15</v>
      </c>
      <c r="E1616" s="26">
        <v>223.57</v>
      </c>
      <c r="F1616" s="27">
        <f>D1616*E1616</f>
        <v>3353.5499999999997</v>
      </c>
      <c r="G1616" s="245"/>
      <c r="H1616" s="246"/>
      <c r="I1616" s="54"/>
      <c r="L1616" s="6">
        <v>3775.19</v>
      </c>
      <c r="M1616" s="6">
        <v>1.2452000000000001</v>
      </c>
    </row>
    <row r="1617" spans="1:13" s="6" customFormat="1" ht="157.5" x14ac:dyDescent="0.25">
      <c r="A1617" s="29"/>
      <c r="B1617" s="136" t="s">
        <v>1633</v>
      </c>
      <c r="C1617" s="31"/>
      <c r="D1617" s="43"/>
      <c r="E1617" s="26"/>
      <c r="F1617" s="27"/>
      <c r="G1617" s="178"/>
      <c r="H1617" s="28"/>
      <c r="I1617" s="54"/>
      <c r="M1617" s="6">
        <v>1.2452000000000001</v>
      </c>
    </row>
    <row r="1618" spans="1:13" s="6" customFormat="1" ht="18.75" x14ac:dyDescent="0.25">
      <c r="A1618" s="29"/>
      <c r="B1618" s="136"/>
      <c r="C1618" s="31"/>
      <c r="D1618" s="43"/>
      <c r="E1618" s="26"/>
      <c r="F1618" s="27"/>
      <c r="G1618" s="178"/>
      <c r="H1618" s="28"/>
      <c r="I1618" s="36"/>
      <c r="M1618" s="6">
        <v>1.2452000000000001</v>
      </c>
    </row>
    <row r="1619" spans="1:13" s="6" customFormat="1" ht="18.75" hidden="1" x14ac:dyDescent="0.25">
      <c r="A1619" s="29" t="s">
        <v>1634</v>
      </c>
      <c r="B1619" s="137" t="s">
        <v>1635</v>
      </c>
      <c r="C1619" s="31" t="s">
        <v>7</v>
      </c>
      <c r="D1619" s="43">
        <f>((L1619/M1619)/E1619)</f>
        <v>0</v>
      </c>
      <c r="E1619" s="26">
        <v>158.01</v>
      </c>
      <c r="F1619" s="27">
        <f>D1619*E1619</f>
        <v>0</v>
      </c>
      <c r="G1619" s="178"/>
      <c r="H1619" s="28"/>
      <c r="I1619" s="54"/>
      <c r="M1619" s="6">
        <v>1.2452000000000001</v>
      </c>
    </row>
    <row r="1620" spans="1:13" s="6" customFormat="1" ht="157.5" hidden="1" x14ac:dyDescent="0.25">
      <c r="A1620" s="29"/>
      <c r="B1620" s="136" t="s">
        <v>1636</v>
      </c>
      <c r="C1620" s="31"/>
      <c r="D1620" s="43"/>
      <c r="E1620" s="26"/>
      <c r="F1620" s="27"/>
      <c r="G1620" s="178"/>
      <c r="H1620" s="28"/>
      <c r="I1620" s="54"/>
      <c r="M1620" s="6">
        <v>1.2452000000000001</v>
      </c>
    </row>
    <row r="1621" spans="1:13" s="6" customFormat="1" ht="18.75" hidden="1" x14ac:dyDescent="0.25">
      <c r="A1621" s="29"/>
      <c r="B1621" s="136"/>
      <c r="C1621" s="31"/>
      <c r="D1621" s="43"/>
      <c r="E1621" s="26"/>
      <c r="F1621" s="27"/>
      <c r="G1621" s="178"/>
      <c r="H1621" s="28"/>
      <c r="I1621" s="36"/>
      <c r="M1621" s="6">
        <v>1.2452000000000001</v>
      </c>
    </row>
    <row r="1622" spans="1:13" s="6" customFormat="1" ht="18.75" hidden="1" x14ac:dyDescent="0.25">
      <c r="A1622" s="29" t="s">
        <v>1637</v>
      </c>
      <c r="B1622" s="137" t="s">
        <v>1638</v>
      </c>
      <c r="C1622" s="31" t="s">
        <v>7</v>
      </c>
      <c r="D1622" s="43">
        <f>((L1622/M1622)/E1622)</f>
        <v>0</v>
      </c>
      <c r="E1622" s="26">
        <v>48.16</v>
      </c>
      <c r="F1622" s="27">
        <f>D1622*E1622</f>
        <v>0</v>
      </c>
      <c r="G1622" s="178"/>
      <c r="H1622" s="28"/>
      <c r="I1622" s="54"/>
      <c r="M1622" s="6">
        <v>1.2452000000000001</v>
      </c>
    </row>
    <row r="1623" spans="1:13" s="6" customFormat="1" ht="47.25" hidden="1" x14ac:dyDescent="0.25">
      <c r="A1623" s="29"/>
      <c r="B1623" s="136" t="s">
        <v>1639</v>
      </c>
      <c r="C1623" s="31"/>
      <c r="D1623" s="43"/>
      <c r="E1623" s="26"/>
      <c r="F1623" s="27"/>
      <c r="G1623" s="178"/>
      <c r="H1623" s="28"/>
      <c r="I1623" s="36"/>
      <c r="M1623" s="6">
        <v>1.2452000000000001</v>
      </c>
    </row>
    <row r="1624" spans="1:13" s="6" customFormat="1" ht="18.75" hidden="1" x14ac:dyDescent="0.25">
      <c r="A1624" s="29"/>
      <c r="B1624" s="136"/>
      <c r="C1624" s="31"/>
      <c r="D1624" s="43"/>
      <c r="E1624" s="26"/>
      <c r="F1624" s="27"/>
      <c r="G1624" s="178"/>
      <c r="H1624" s="28"/>
      <c r="I1624" s="36"/>
      <c r="M1624" s="6">
        <v>1.2452000000000001</v>
      </c>
    </row>
    <row r="1625" spans="1:13" s="6" customFormat="1" ht="18.75" hidden="1" x14ac:dyDescent="0.25">
      <c r="A1625" s="29" t="s">
        <v>1640</v>
      </c>
      <c r="B1625" s="138" t="s">
        <v>1641</v>
      </c>
      <c r="C1625" s="31"/>
      <c r="D1625" s="43"/>
      <c r="E1625" s="26"/>
      <c r="F1625" s="27"/>
      <c r="G1625" s="178"/>
      <c r="H1625" s="28"/>
      <c r="I1625" s="36"/>
      <c r="M1625" s="6">
        <v>1.2452000000000001</v>
      </c>
    </row>
    <row r="1626" spans="1:13" s="6" customFormat="1" ht="94.5" hidden="1" x14ac:dyDescent="0.25">
      <c r="A1626" s="29"/>
      <c r="B1626" s="136" t="s">
        <v>1642</v>
      </c>
      <c r="C1626" s="31"/>
      <c r="D1626" s="43"/>
      <c r="E1626" s="26"/>
      <c r="F1626" s="27"/>
      <c r="G1626" s="178"/>
      <c r="H1626" s="28"/>
      <c r="I1626" s="36"/>
      <c r="M1626" s="6">
        <v>1.2452000000000001</v>
      </c>
    </row>
    <row r="1627" spans="1:13" s="6" customFormat="1" ht="18.75" hidden="1" x14ac:dyDescent="0.25">
      <c r="A1627" s="29"/>
      <c r="B1627" s="138"/>
      <c r="C1627" s="31"/>
      <c r="D1627" s="43"/>
      <c r="E1627" s="26"/>
      <c r="F1627" s="27"/>
      <c r="G1627" s="178"/>
      <c r="H1627" s="28"/>
      <c r="I1627" s="36"/>
      <c r="M1627" s="6">
        <v>1.2452000000000001</v>
      </c>
    </row>
    <row r="1628" spans="1:13" s="6" customFormat="1" ht="18.75" hidden="1" x14ac:dyDescent="0.25">
      <c r="A1628" s="29" t="s">
        <v>1643</v>
      </c>
      <c r="B1628" s="137" t="s">
        <v>1644</v>
      </c>
      <c r="C1628" s="31" t="s">
        <v>22</v>
      </c>
      <c r="D1628" s="43">
        <f>((L1628/M1628)/E1628)</f>
        <v>0</v>
      </c>
      <c r="E1628" s="26">
        <v>80.47</v>
      </c>
      <c r="F1628" s="27">
        <f>D1628*E1628</f>
        <v>0</v>
      </c>
      <c r="G1628" s="178"/>
      <c r="H1628" s="28"/>
      <c r="I1628" s="54"/>
      <c r="M1628" s="6">
        <v>1.2452000000000001</v>
      </c>
    </row>
    <row r="1629" spans="1:13" s="6" customFormat="1" ht="18.75" hidden="1" x14ac:dyDescent="0.25">
      <c r="A1629" s="29"/>
      <c r="B1629" s="137"/>
      <c r="C1629" s="31"/>
      <c r="D1629" s="43"/>
      <c r="E1629" s="26"/>
      <c r="F1629" s="27"/>
      <c r="G1629" s="178"/>
      <c r="H1629" s="28"/>
      <c r="I1629" s="36"/>
      <c r="M1629" s="6">
        <v>1.2452000000000001</v>
      </c>
    </row>
    <row r="1630" spans="1:13" s="6" customFormat="1" ht="18.75" hidden="1" x14ac:dyDescent="0.25">
      <c r="A1630" s="29" t="s">
        <v>1645</v>
      </c>
      <c r="B1630" s="137" t="s">
        <v>1646</v>
      </c>
      <c r="C1630" s="31" t="s">
        <v>22</v>
      </c>
      <c r="D1630" s="43">
        <f>((L1630/M1630)/E1630)</f>
        <v>0</v>
      </c>
      <c r="E1630" s="26">
        <v>125.98</v>
      </c>
      <c r="F1630" s="27">
        <f>D1630*E1630</f>
        <v>0</v>
      </c>
      <c r="G1630" s="178"/>
      <c r="H1630" s="28"/>
      <c r="I1630" s="54"/>
      <c r="M1630" s="6">
        <v>1.2452000000000001</v>
      </c>
    </row>
    <row r="1631" spans="1:13" s="6" customFormat="1" ht="18.75" hidden="1" x14ac:dyDescent="0.25">
      <c r="A1631" s="29"/>
      <c r="B1631" s="137"/>
      <c r="C1631" s="31"/>
      <c r="D1631" s="43"/>
      <c r="E1631" s="26"/>
      <c r="F1631" s="27"/>
      <c r="G1631" s="178"/>
      <c r="H1631" s="28"/>
      <c r="I1631" s="36"/>
      <c r="M1631" s="6">
        <v>1.2452000000000001</v>
      </c>
    </row>
    <row r="1632" spans="1:13" s="6" customFormat="1" ht="18.75" hidden="1" x14ac:dyDescent="0.25">
      <c r="A1632" s="29" t="s">
        <v>1647</v>
      </c>
      <c r="B1632" s="137" t="s">
        <v>1648</v>
      </c>
      <c r="C1632" s="31" t="s">
        <v>22</v>
      </c>
      <c r="D1632" s="43">
        <f>((L1632/M1632)/E1632)</f>
        <v>0</v>
      </c>
      <c r="E1632" s="26">
        <v>163.77000000000001</v>
      </c>
      <c r="F1632" s="27">
        <f>D1632*E1632</f>
        <v>0</v>
      </c>
      <c r="G1632" s="178"/>
      <c r="H1632" s="28"/>
      <c r="I1632" s="54"/>
      <c r="M1632" s="6">
        <v>1.2452000000000001</v>
      </c>
    </row>
    <row r="1633" spans="1:13" s="6" customFormat="1" ht="18.75" hidden="1" x14ac:dyDescent="0.25">
      <c r="A1633" s="29"/>
      <c r="B1633" s="137"/>
      <c r="C1633" s="31"/>
      <c r="D1633" s="43"/>
      <c r="E1633" s="26"/>
      <c r="F1633" s="27"/>
      <c r="G1633" s="178"/>
      <c r="H1633" s="28"/>
      <c r="I1633" s="36"/>
      <c r="M1633" s="6">
        <v>1.2452000000000001</v>
      </c>
    </row>
    <row r="1634" spans="1:13" s="6" customFormat="1" ht="18.75" hidden="1" x14ac:dyDescent="0.25">
      <c r="A1634" s="29" t="s">
        <v>1649</v>
      </c>
      <c r="B1634" s="137" t="s">
        <v>1650</v>
      </c>
      <c r="C1634" s="31" t="s">
        <v>22</v>
      </c>
      <c r="D1634" s="43">
        <f>((L1634/M1634)/E1634)</f>
        <v>0</v>
      </c>
      <c r="E1634" s="26">
        <v>176.17</v>
      </c>
      <c r="F1634" s="27">
        <f>D1634*E1634</f>
        <v>0</v>
      </c>
      <c r="G1634" s="178"/>
      <c r="H1634" s="28"/>
      <c r="I1634" s="54"/>
      <c r="M1634" s="6">
        <v>1.2452000000000001</v>
      </c>
    </row>
    <row r="1635" spans="1:13" s="6" customFormat="1" ht="18.75" hidden="1" x14ac:dyDescent="0.25">
      <c r="A1635" s="29"/>
      <c r="B1635" s="137"/>
      <c r="C1635" s="31"/>
      <c r="D1635" s="43"/>
      <c r="E1635" s="26"/>
      <c r="F1635" s="27"/>
      <c r="G1635" s="178"/>
      <c r="H1635" s="28"/>
      <c r="I1635" s="36"/>
      <c r="M1635" s="6">
        <v>1.2452000000000001</v>
      </c>
    </row>
    <row r="1636" spans="1:13" s="6" customFormat="1" ht="18.75" hidden="1" x14ac:dyDescent="0.25">
      <c r="A1636" s="29" t="s">
        <v>1651</v>
      </c>
      <c r="B1636" s="137" t="s">
        <v>1652</v>
      </c>
      <c r="C1636" s="31" t="s">
        <v>22</v>
      </c>
      <c r="D1636" s="43">
        <f>((L1636/M1636)/E1636)</f>
        <v>0</v>
      </c>
      <c r="E1636" s="26">
        <v>231.54</v>
      </c>
      <c r="F1636" s="27">
        <f>D1636*E1636</f>
        <v>0</v>
      </c>
      <c r="G1636" s="178"/>
      <c r="H1636" s="28"/>
      <c r="I1636" s="54"/>
      <c r="M1636" s="6">
        <v>1.2452000000000001</v>
      </c>
    </row>
    <row r="1637" spans="1:13" s="6" customFormat="1" ht="18.75" hidden="1" x14ac:dyDescent="0.25">
      <c r="A1637" s="29"/>
      <c r="B1637" s="137"/>
      <c r="C1637" s="31"/>
      <c r="D1637" s="43"/>
      <c r="E1637" s="26"/>
      <c r="F1637" s="27"/>
      <c r="G1637" s="178"/>
      <c r="H1637" s="28"/>
      <c r="I1637" s="36"/>
      <c r="M1637" s="6">
        <v>1.2452000000000001</v>
      </c>
    </row>
    <row r="1638" spans="1:13" s="6" customFormat="1" ht="18.75" hidden="1" x14ac:dyDescent="0.25">
      <c r="A1638" s="29" t="s">
        <v>1653</v>
      </c>
      <c r="B1638" s="137" t="s">
        <v>1654</v>
      </c>
      <c r="C1638" s="31" t="s">
        <v>22</v>
      </c>
      <c r="D1638" s="43">
        <f>((L1638/M1638)/E1638)</f>
        <v>0</v>
      </c>
      <c r="E1638" s="26">
        <v>318.55</v>
      </c>
      <c r="F1638" s="27">
        <f>D1638*E1638</f>
        <v>0</v>
      </c>
      <c r="G1638" s="178"/>
      <c r="H1638" s="28"/>
      <c r="I1638" s="54"/>
      <c r="M1638" s="6">
        <v>1.2452000000000001</v>
      </c>
    </row>
    <row r="1639" spans="1:13" s="6" customFormat="1" ht="18.75" hidden="1" x14ac:dyDescent="0.25">
      <c r="A1639" s="29"/>
      <c r="B1639" s="30"/>
      <c r="C1639" s="31"/>
      <c r="D1639" s="43"/>
      <c r="E1639" s="26"/>
      <c r="F1639" s="27"/>
      <c r="G1639" s="178"/>
      <c r="H1639" s="28"/>
      <c r="I1639" s="36"/>
      <c r="M1639" s="6">
        <v>1.2452000000000001</v>
      </c>
    </row>
    <row r="1640" spans="1:13" s="6" customFormat="1" ht="18.75" hidden="1" x14ac:dyDescent="0.25">
      <c r="A1640" s="29" t="s">
        <v>1655</v>
      </c>
      <c r="B1640" s="33" t="s">
        <v>1656</v>
      </c>
      <c r="C1640" s="31" t="s">
        <v>7</v>
      </c>
      <c r="D1640" s="43">
        <f>((L1640/M1640)/E1640)</f>
        <v>0</v>
      </c>
      <c r="E1640" s="26">
        <v>29.27</v>
      </c>
      <c r="F1640" s="27">
        <f>D1640*E1640</f>
        <v>0</v>
      </c>
      <c r="G1640" s="178"/>
      <c r="H1640" s="28"/>
      <c r="I1640" s="54"/>
      <c r="M1640" s="6">
        <v>1.2452000000000001</v>
      </c>
    </row>
    <row r="1641" spans="1:13" s="6" customFormat="1" ht="47.25" hidden="1" x14ac:dyDescent="0.25">
      <c r="A1641" s="29"/>
      <c r="B1641" s="30" t="s">
        <v>1657</v>
      </c>
      <c r="C1641" s="31"/>
      <c r="D1641" s="43"/>
      <c r="E1641" s="26"/>
      <c r="F1641" s="27"/>
      <c r="G1641" s="178"/>
      <c r="H1641" s="28"/>
      <c r="I1641" s="54"/>
      <c r="M1641" s="6">
        <v>1.2452000000000001</v>
      </c>
    </row>
    <row r="1642" spans="1:13" s="6" customFormat="1" ht="18.75" hidden="1" x14ac:dyDescent="0.25">
      <c r="A1642" s="29"/>
      <c r="B1642" s="30"/>
      <c r="C1642" s="31"/>
      <c r="D1642" s="43"/>
      <c r="E1642" s="26"/>
      <c r="F1642" s="27"/>
      <c r="G1642" s="178"/>
      <c r="H1642" s="28"/>
      <c r="I1642" s="36"/>
      <c r="M1642" s="6">
        <v>1.2452000000000001</v>
      </c>
    </row>
    <row r="1643" spans="1:13" s="6" customFormat="1" ht="18.75" hidden="1" x14ac:dyDescent="0.25">
      <c r="A1643" s="29" t="s">
        <v>1658</v>
      </c>
      <c r="B1643" s="33" t="s">
        <v>1659</v>
      </c>
      <c r="C1643" s="31" t="s">
        <v>7</v>
      </c>
      <c r="D1643" s="43">
        <f>((L1643/M1643)/E1643)</f>
        <v>0</v>
      </c>
      <c r="E1643" s="26">
        <v>40.340000000000003</v>
      </c>
      <c r="F1643" s="27">
        <f>D1643*E1643</f>
        <v>0</v>
      </c>
      <c r="G1643" s="178"/>
      <c r="H1643" s="28"/>
      <c r="I1643" s="54"/>
      <c r="M1643" s="6">
        <v>1.2452000000000001</v>
      </c>
    </row>
    <row r="1644" spans="1:13" s="6" customFormat="1" ht="47.25" hidden="1" x14ac:dyDescent="0.25">
      <c r="A1644" s="29"/>
      <c r="B1644" s="30" t="s">
        <v>1660</v>
      </c>
      <c r="C1644" s="31"/>
      <c r="D1644" s="43"/>
      <c r="E1644" s="26"/>
      <c r="F1644" s="27"/>
      <c r="G1644" s="178"/>
      <c r="H1644" s="28"/>
      <c r="I1644" s="54"/>
      <c r="M1644" s="6">
        <v>1.2452000000000001</v>
      </c>
    </row>
    <row r="1645" spans="1:13" s="6" customFormat="1" ht="18.75" hidden="1" x14ac:dyDescent="0.25">
      <c r="A1645" s="29"/>
      <c r="B1645" s="30"/>
      <c r="C1645" s="31"/>
      <c r="D1645" s="43"/>
      <c r="E1645" s="26"/>
      <c r="F1645" s="27"/>
      <c r="G1645" s="178"/>
      <c r="H1645" s="28"/>
      <c r="I1645" s="36"/>
      <c r="M1645" s="6">
        <v>1.2452000000000001</v>
      </c>
    </row>
    <row r="1646" spans="1:13" s="6" customFormat="1" ht="18.75" hidden="1" x14ac:dyDescent="0.25">
      <c r="A1646" s="29" t="s">
        <v>1661</v>
      </c>
      <c r="B1646" s="33" t="s">
        <v>1662</v>
      </c>
      <c r="C1646" s="31" t="s">
        <v>7</v>
      </c>
      <c r="D1646" s="43">
        <f>((L1646/M1646)/E1646)</f>
        <v>0</v>
      </c>
      <c r="E1646" s="26">
        <v>48.23</v>
      </c>
      <c r="F1646" s="27">
        <f>D1646*E1646</f>
        <v>0</v>
      </c>
      <c r="G1646" s="178"/>
      <c r="H1646" s="28"/>
      <c r="I1646" s="54"/>
      <c r="M1646" s="6">
        <v>1.2452000000000001</v>
      </c>
    </row>
    <row r="1647" spans="1:13" s="6" customFormat="1" ht="47.25" hidden="1" x14ac:dyDescent="0.25">
      <c r="A1647" s="29"/>
      <c r="B1647" s="30" t="s">
        <v>1663</v>
      </c>
      <c r="C1647" s="31"/>
      <c r="D1647" s="43"/>
      <c r="E1647" s="26"/>
      <c r="F1647" s="27"/>
      <c r="G1647" s="178"/>
      <c r="H1647" s="28"/>
      <c r="I1647" s="36"/>
      <c r="M1647" s="6">
        <v>1.2452000000000001</v>
      </c>
    </row>
    <row r="1648" spans="1:13" s="6" customFormat="1" ht="18.75" hidden="1" x14ac:dyDescent="0.25">
      <c r="A1648" s="29"/>
      <c r="B1648" s="137"/>
      <c r="C1648" s="31"/>
      <c r="D1648" s="43"/>
      <c r="E1648" s="26"/>
      <c r="F1648" s="27"/>
      <c r="G1648" s="178"/>
      <c r="H1648" s="28"/>
      <c r="I1648" s="36"/>
      <c r="M1648" s="6">
        <v>1.2452000000000001</v>
      </c>
    </row>
    <row r="1649" spans="1:18" s="6" customFormat="1" ht="18.75" hidden="1" x14ac:dyDescent="0.25">
      <c r="A1649" s="29" t="s">
        <v>1664</v>
      </c>
      <c r="B1649" s="33" t="s">
        <v>1665</v>
      </c>
      <c r="C1649" s="31" t="s">
        <v>7</v>
      </c>
      <c r="D1649" s="43">
        <f>((L1649/M1649)/E1649)</f>
        <v>0</v>
      </c>
      <c r="E1649" s="26">
        <v>60.65</v>
      </c>
      <c r="F1649" s="27">
        <f>D1649*E1649</f>
        <v>0</v>
      </c>
      <c r="G1649" s="178"/>
      <c r="H1649" s="28"/>
      <c r="I1649" s="54"/>
      <c r="M1649" s="6">
        <v>1.2452000000000001</v>
      </c>
    </row>
    <row r="1650" spans="1:18" s="6" customFormat="1" ht="47.25" hidden="1" x14ac:dyDescent="0.25">
      <c r="A1650" s="29"/>
      <c r="B1650" s="30" t="s">
        <v>1666</v>
      </c>
      <c r="C1650" s="31"/>
      <c r="D1650" s="43"/>
      <c r="E1650" s="26"/>
      <c r="F1650" s="27"/>
      <c r="G1650" s="178"/>
      <c r="H1650" s="28"/>
      <c r="I1650" s="54"/>
      <c r="M1650" s="6">
        <v>1.2452000000000001</v>
      </c>
    </row>
    <row r="1651" spans="1:18" s="6" customFormat="1" ht="18.75" hidden="1" x14ac:dyDescent="0.25">
      <c r="A1651" s="29"/>
      <c r="B1651" s="137"/>
      <c r="C1651" s="31"/>
      <c r="D1651" s="43"/>
      <c r="E1651" s="26"/>
      <c r="F1651" s="27"/>
      <c r="G1651" s="178"/>
      <c r="H1651" s="28"/>
      <c r="I1651" s="36"/>
      <c r="M1651" s="6">
        <v>1.2452000000000001</v>
      </c>
    </row>
    <row r="1652" spans="1:18" s="6" customFormat="1" ht="18.75" hidden="1" x14ac:dyDescent="0.25">
      <c r="A1652" s="29" t="s">
        <v>1667</v>
      </c>
      <c r="B1652" s="137" t="s">
        <v>1668</v>
      </c>
      <c r="C1652" s="31" t="s">
        <v>7</v>
      </c>
      <c r="D1652" s="43">
        <f>((L1652/M1652)/E1652)</f>
        <v>0</v>
      </c>
      <c r="E1652" s="26">
        <v>75.33</v>
      </c>
      <c r="F1652" s="27">
        <f>D1652*E1652</f>
        <v>0</v>
      </c>
      <c r="G1652" s="178"/>
      <c r="H1652" s="28"/>
      <c r="I1652" s="54"/>
      <c r="M1652" s="6">
        <v>1.2452000000000001</v>
      </c>
    </row>
    <row r="1653" spans="1:18" s="6" customFormat="1" ht="47.25" hidden="1" x14ac:dyDescent="0.25">
      <c r="A1653" s="29"/>
      <c r="B1653" s="30" t="s">
        <v>1669</v>
      </c>
      <c r="C1653" s="31"/>
      <c r="D1653" s="43"/>
      <c r="E1653" s="26"/>
      <c r="F1653" s="27"/>
      <c r="G1653" s="178"/>
      <c r="H1653" s="28"/>
      <c r="I1653" s="54"/>
      <c r="M1653" s="6">
        <v>1.2452000000000001</v>
      </c>
    </row>
    <row r="1654" spans="1:18" s="6" customFormat="1" ht="18.75" hidden="1" x14ac:dyDescent="0.25">
      <c r="A1654" s="29"/>
      <c r="B1654" s="137"/>
      <c r="C1654" s="31"/>
      <c r="D1654" s="43"/>
      <c r="E1654" s="26"/>
      <c r="F1654" s="27"/>
      <c r="G1654" s="178"/>
      <c r="H1654" s="28"/>
      <c r="I1654" s="36"/>
      <c r="M1654" s="6">
        <v>1.2452000000000001</v>
      </c>
    </row>
    <row r="1655" spans="1:18" s="6" customFormat="1" ht="18.75" hidden="1" x14ac:dyDescent="0.25">
      <c r="A1655" s="29" t="s">
        <v>1670</v>
      </c>
      <c r="B1655" s="137" t="s">
        <v>1671</v>
      </c>
      <c r="C1655" s="31" t="s">
        <v>7</v>
      </c>
      <c r="D1655" s="43">
        <f>((L1655/M1655)/E1655)</f>
        <v>0</v>
      </c>
      <c r="E1655" s="26">
        <v>135.69999999999999</v>
      </c>
      <c r="F1655" s="27">
        <f>D1655*E1655</f>
        <v>0</v>
      </c>
      <c r="G1655" s="178"/>
      <c r="H1655" s="28"/>
      <c r="I1655" s="54"/>
      <c r="M1655" s="6">
        <v>1.2452000000000001</v>
      </c>
    </row>
    <row r="1656" spans="1:18" s="6" customFormat="1" ht="47.25" hidden="1" x14ac:dyDescent="0.25">
      <c r="A1656" s="29"/>
      <c r="B1656" s="30" t="s">
        <v>1672</v>
      </c>
      <c r="C1656" s="31"/>
      <c r="D1656" s="43"/>
      <c r="E1656" s="26"/>
      <c r="F1656" s="27"/>
      <c r="G1656" s="178"/>
      <c r="H1656" s="28"/>
      <c r="I1656" s="36"/>
      <c r="M1656" s="6">
        <v>1.2452000000000001</v>
      </c>
    </row>
    <row r="1657" spans="1:18" s="6" customFormat="1" ht="18.75" hidden="1" x14ac:dyDescent="0.25">
      <c r="A1657" s="29"/>
      <c r="B1657" s="137"/>
      <c r="C1657" s="31"/>
      <c r="D1657" s="43"/>
      <c r="E1657" s="26"/>
      <c r="F1657" s="27"/>
      <c r="G1657" s="178"/>
      <c r="H1657" s="28"/>
      <c r="I1657" s="36"/>
      <c r="M1657" s="6">
        <v>1.2452000000000001</v>
      </c>
    </row>
    <row r="1658" spans="1:18" s="6" customFormat="1" ht="18.75" hidden="1" x14ac:dyDescent="0.25">
      <c r="A1658" s="29" t="s">
        <v>1673</v>
      </c>
      <c r="B1658" s="138" t="s">
        <v>1674</v>
      </c>
      <c r="C1658" s="31"/>
      <c r="D1658" s="43"/>
      <c r="E1658" s="26"/>
      <c r="F1658" s="27"/>
      <c r="G1658" s="178"/>
      <c r="H1658" s="28"/>
      <c r="I1658" s="36"/>
      <c r="M1658" s="6">
        <v>1.2452000000000001</v>
      </c>
    </row>
    <row r="1659" spans="1:18" s="6" customFormat="1" ht="31.5" hidden="1" x14ac:dyDescent="0.25">
      <c r="A1659" s="29" t="s">
        <v>1675</v>
      </c>
      <c r="B1659" s="137" t="s">
        <v>1676</v>
      </c>
      <c r="C1659" s="31" t="s">
        <v>7</v>
      </c>
      <c r="D1659" s="43">
        <f>((L1659/M1659)/E1659)</f>
        <v>0</v>
      </c>
      <c r="E1659" s="26">
        <v>1079.3599999999999</v>
      </c>
      <c r="F1659" s="27">
        <f>D1659*E1659</f>
        <v>0</v>
      </c>
      <c r="G1659" s="178"/>
      <c r="H1659" s="28"/>
      <c r="I1659" s="54"/>
      <c r="J1659" s="163"/>
      <c r="M1659" s="6">
        <v>1.2452000000000001</v>
      </c>
    </row>
    <row r="1660" spans="1:18" s="6" customFormat="1" ht="110.25" hidden="1" x14ac:dyDescent="0.25">
      <c r="A1660" s="29"/>
      <c r="B1660" s="136" t="s">
        <v>1677</v>
      </c>
      <c r="C1660" s="31"/>
      <c r="D1660" s="43"/>
      <c r="E1660" s="26"/>
      <c r="F1660" s="27"/>
      <c r="G1660" s="178"/>
      <c r="H1660" s="28"/>
      <c r="I1660" s="54"/>
      <c r="J1660" s="160"/>
      <c r="K1660" s="160"/>
      <c r="L1660" s="160"/>
      <c r="M1660" s="6">
        <v>1.2452000000000001</v>
      </c>
      <c r="N1660" s="160"/>
      <c r="O1660" s="160"/>
      <c r="P1660" s="160"/>
      <c r="Q1660" s="160"/>
      <c r="R1660" s="160"/>
    </row>
    <row r="1661" spans="1:18" s="6" customFormat="1" ht="18.75" hidden="1" x14ac:dyDescent="0.25">
      <c r="A1661" s="29"/>
      <c r="B1661" s="137"/>
      <c r="C1661" s="31"/>
      <c r="D1661" s="43"/>
      <c r="E1661" s="26"/>
      <c r="F1661" s="27"/>
      <c r="G1661" s="178"/>
      <c r="H1661" s="28"/>
      <c r="I1661" s="36"/>
      <c r="M1661" s="6">
        <v>1.2452000000000001</v>
      </c>
    </row>
    <row r="1662" spans="1:18" s="6" customFormat="1" ht="47.25" hidden="1" x14ac:dyDescent="0.25">
      <c r="A1662" s="29" t="s">
        <v>1678</v>
      </c>
      <c r="B1662" s="137" t="s">
        <v>1679</v>
      </c>
      <c r="C1662" s="31" t="s">
        <v>7</v>
      </c>
      <c r="D1662" s="43">
        <f>((L1662/M1662)/E1662)</f>
        <v>0</v>
      </c>
      <c r="E1662" s="26">
        <v>446.91</v>
      </c>
      <c r="F1662" s="27">
        <f>D1662*E1662</f>
        <v>0</v>
      </c>
      <c r="G1662" s="178"/>
      <c r="H1662" s="28"/>
      <c r="I1662" s="54"/>
      <c r="M1662" s="6">
        <v>1.2452000000000001</v>
      </c>
    </row>
    <row r="1663" spans="1:18" s="6" customFormat="1" ht="110.25" hidden="1" x14ac:dyDescent="0.25">
      <c r="A1663" s="29"/>
      <c r="B1663" s="136" t="s">
        <v>1680</v>
      </c>
      <c r="C1663" s="31"/>
      <c r="D1663" s="43"/>
      <c r="E1663" s="26"/>
      <c r="F1663" s="27"/>
      <c r="G1663" s="178"/>
      <c r="H1663" s="28"/>
      <c r="I1663" s="54"/>
      <c r="M1663" s="6">
        <v>1.2452000000000001</v>
      </c>
    </row>
    <row r="1664" spans="1:18" s="6" customFormat="1" ht="18.75" hidden="1" x14ac:dyDescent="0.25">
      <c r="A1664" s="29"/>
      <c r="B1664" s="136"/>
      <c r="C1664" s="31"/>
      <c r="D1664" s="43"/>
      <c r="E1664" s="26"/>
      <c r="F1664" s="27"/>
      <c r="G1664" s="178"/>
      <c r="H1664" s="28"/>
      <c r="I1664" s="36"/>
      <c r="M1664" s="6">
        <v>1.2452000000000001</v>
      </c>
    </row>
    <row r="1665" spans="1:13" s="6" customFormat="1" ht="18.75" hidden="1" x14ac:dyDescent="0.25">
      <c r="A1665" s="29" t="s">
        <v>1681</v>
      </c>
      <c r="B1665" s="137" t="s">
        <v>1682</v>
      </c>
      <c r="C1665" s="31" t="s">
        <v>7</v>
      </c>
      <c r="D1665" s="43">
        <f>((L1665/M1665)/E1665)</f>
        <v>0</v>
      </c>
      <c r="E1665" s="26">
        <v>906.55</v>
      </c>
      <c r="F1665" s="27">
        <f>D1665*E1665</f>
        <v>0</v>
      </c>
      <c r="G1665" s="178"/>
      <c r="H1665" s="28"/>
      <c r="I1665" s="54"/>
      <c r="M1665" s="6">
        <v>1.2452000000000001</v>
      </c>
    </row>
    <row r="1666" spans="1:13" s="6" customFormat="1" ht="62.25" hidden="1" customHeight="1" x14ac:dyDescent="0.25">
      <c r="A1666" s="29"/>
      <c r="B1666" s="136" t="s">
        <v>1683</v>
      </c>
      <c r="C1666" s="31"/>
      <c r="D1666" s="43"/>
      <c r="E1666" s="26"/>
      <c r="F1666" s="27"/>
      <c r="G1666" s="178"/>
      <c r="H1666" s="28"/>
      <c r="I1666" s="54"/>
      <c r="M1666" s="6">
        <v>1.2452000000000001</v>
      </c>
    </row>
    <row r="1667" spans="1:13" s="6" customFormat="1" ht="18.75" hidden="1" x14ac:dyDescent="0.25">
      <c r="A1667" s="29"/>
      <c r="B1667" s="136"/>
      <c r="C1667" s="31"/>
      <c r="D1667" s="43"/>
      <c r="E1667" s="26"/>
      <c r="F1667" s="27"/>
      <c r="G1667" s="178"/>
      <c r="H1667" s="28"/>
      <c r="I1667" s="54"/>
      <c r="M1667" s="6">
        <v>1.2452000000000001</v>
      </c>
    </row>
    <row r="1668" spans="1:13" s="6" customFormat="1" ht="31.5" hidden="1" x14ac:dyDescent="0.25">
      <c r="A1668" s="29" t="s">
        <v>1684</v>
      </c>
      <c r="B1668" s="137" t="s">
        <v>1685</v>
      </c>
      <c r="C1668" s="31" t="s">
        <v>7</v>
      </c>
      <c r="D1668" s="43">
        <f>((L1668/M1668)/E1668)</f>
        <v>0</v>
      </c>
      <c r="E1668" s="26">
        <v>333.12</v>
      </c>
      <c r="F1668" s="27">
        <f>D1668*E1668</f>
        <v>0</v>
      </c>
      <c r="G1668" s="178"/>
      <c r="H1668" s="28"/>
      <c r="I1668" s="54"/>
      <c r="M1668" s="6">
        <v>1.2452000000000001</v>
      </c>
    </row>
    <row r="1669" spans="1:13" s="6" customFormat="1" ht="62.25" hidden="1" customHeight="1" x14ac:dyDescent="0.25">
      <c r="A1669" s="29"/>
      <c r="B1669" s="136" t="s">
        <v>1686</v>
      </c>
      <c r="C1669" s="31"/>
      <c r="D1669" s="43"/>
      <c r="E1669" s="26"/>
      <c r="F1669" s="27"/>
      <c r="G1669" s="178"/>
      <c r="H1669" s="28"/>
      <c r="I1669" s="54"/>
      <c r="M1669" s="6">
        <v>1.2452000000000001</v>
      </c>
    </row>
    <row r="1670" spans="1:13" s="6" customFormat="1" ht="18.75" hidden="1" x14ac:dyDescent="0.25">
      <c r="A1670" s="29"/>
      <c r="B1670" s="136"/>
      <c r="C1670" s="31"/>
      <c r="D1670" s="43"/>
      <c r="E1670" s="26"/>
      <c r="F1670" s="27"/>
      <c r="G1670" s="178"/>
      <c r="H1670" s="28"/>
      <c r="I1670" s="54"/>
      <c r="M1670" s="6">
        <v>1.2452000000000001</v>
      </c>
    </row>
    <row r="1671" spans="1:13" s="6" customFormat="1" ht="18.75" hidden="1" x14ac:dyDescent="0.25">
      <c r="A1671" s="38" t="s">
        <v>1687</v>
      </c>
      <c r="B1671" s="141" t="s">
        <v>1688</v>
      </c>
      <c r="C1671" s="71" t="s">
        <v>7</v>
      </c>
      <c r="D1671" s="43">
        <f>((L1671/M1671)/E1671)</f>
        <v>0</v>
      </c>
      <c r="E1671" s="26">
        <v>2151.33</v>
      </c>
      <c r="F1671" s="27">
        <f>D1671*E1671</f>
        <v>0</v>
      </c>
      <c r="G1671" s="178"/>
      <c r="H1671" s="28"/>
      <c r="I1671" s="54"/>
      <c r="M1671" s="6">
        <v>1.2452000000000001</v>
      </c>
    </row>
    <row r="1672" spans="1:13" s="6" customFormat="1" ht="94.5" hidden="1" x14ac:dyDescent="0.25">
      <c r="A1672" s="38"/>
      <c r="B1672" s="140" t="s">
        <v>1689</v>
      </c>
      <c r="C1672" s="71"/>
      <c r="D1672" s="43"/>
      <c r="E1672" s="26"/>
      <c r="F1672" s="27"/>
      <c r="G1672" s="178"/>
      <c r="H1672" s="28"/>
      <c r="I1672" s="54"/>
      <c r="M1672" s="6">
        <v>1.2452000000000001</v>
      </c>
    </row>
    <row r="1673" spans="1:13" s="6" customFormat="1" ht="18.75" hidden="1" x14ac:dyDescent="0.25">
      <c r="A1673" s="29"/>
      <c r="B1673" s="136"/>
      <c r="C1673" s="31"/>
      <c r="D1673" s="43"/>
      <c r="E1673" s="26"/>
      <c r="F1673" s="27"/>
      <c r="G1673" s="178"/>
      <c r="H1673" s="28"/>
      <c r="I1673" s="54"/>
      <c r="M1673" s="6">
        <v>1.2452000000000001</v>
      </c>
    </row>
    <row r="1674" spans="1:13" s="6" customFormat="1" ht="18.75" hidden="1" x14ac:dyDescent="0.25">
      <c r="A1674" s="38" t="s">
        <v>1690</v>
      </c>
      <c r="B1674" s="141" t="s">
        <v>1691</v>
      </c>
      <c r="C1674" s="71" t="s">
        <v>7</v>
      </c>
      <c r="D1674" s="43">
        <f>((L1674/M1674)/E1674)</f>
        <v>0</v>
      </c>
      <c r="E1674" s="26">
        <v>2599.08</v>
      </c>
      <c r="F1674" s="27">
        <f>D1674*E1674</f>
        <v>0</v>
      </c>
      <c r="G1674" s="178"/>
      <c r="H1674" s="28"/>
      <c r="I1674" s="54"/>
      <c r="M1674" s="6">
        <v>1.2452000000000001</v>
      </c>
    </row>
    <row r="1675" spans="1:13" s="6" customFormat="1" ht="94.5" hidden="1" x14ac:dyDescent="0.25">
      <c r="A1675" s="38"/>
      <c r="B1675" s="140" t="s">
        <v>1692</v>
      </c>
      <c r="C1675" s="71"/>
      <c r="D1675" s="43"/>
      <c r="E1675" s="26"/>
      <c r="F1675" s="27"/>
      <c r="G1675" s="178"/>
      <c r="H1675" s="28"/>
      <c r="I1675" s="54"/>
      <c r="M1675" s="6">
        <v>1.2452000000000001</v>
      </c>
    </row>
    <row r="1676" spans="1:13" s="6" customFormat="1" ht="18.75" hidden="1" x14ac:dyDescent="0.25">
      <c r="A1676" s="29"/>
      <c r="B1676" s="136"/>
      <c r="C1676" s="31"/>
      <c r="D1676" s="43"/>
      <c r="E1676" s="26"/>
      <c r="F1676" s="27"/>
      <c r="G1676" s="178"/>
      <c r="H1676" s="28"/>
      <c r="I1676" s="54"/>
      <c r="M1676" s="6">
        <v>1.2452000000000001</v>
      </c>
    </row>
    <row r="1677" spans="1:13" s="6" customFormat="1" ht="18.75" hidden="1" x14ac:dyDescent="0.25">
      <c r="A1677" s="38" t="s">
        <v>1693</v>
      </c>
      <c r="B1677" s="141" t="s">
        <v>1694</v>
      </c>
      <c r="C1677" s="71" t="s">
        <v>7</v>
      </c>
      <c r="D1677" s="43">
        <f>((L1677/M1677)/E1677)</f>
        <v>0</v>
      </c>
      <c r="E1677" s="26">
        <v>638.05999999999995</v>
      </c>
      <c r="F1677" s="27">
        <f>D1677*E1677</f>
        <v>0</v>
      </c>
      <c r="G1677" s="178"/>
      <c r="H1677" s="28"/>
      <c r="I1677" s="54"/>
      <c r="M1677" s="6">
        <v>1.2452000000000001</v>
      </c>
    </row>
    <row r="1678" spans="1:13" s="6" customFormat="1" ht="183" hidden="1" customHeight="1" x14ac:dyDescent="0.25">
      <c r="A1678" s="29"/>
      <c r="B1678" s="140" t="s">
        <v>1695</v>
      </c>
      <c r="C1678" s="31"/>
      <c r="D1678" s="43"/>
      <c r="E1678" s="26"/>
      <c r="F1678" s="27"/>
      <c r="G1678" s="178"/>
      <c r="H1678" s="28"/>
      <c r="I1678" s="54"/>
      <c r="M1678" s="6">
        <v>1.2452000000000001</v>
      </c>
    </row>
    <row r="1679" spans="1:13" s="6" customFormat="1" ht="18.75" hidden="1" x14ac:dyDescent="0.25">
      <c r="A1679" s="29"/>
      <c r="B1679" s="136"/>
      <c r="C1679" s="31"/>
      <c r="D1679" s="43"/>
      <c r="E1679" s="26"/>
      <c r="F1679" s="27"/>
      <c r="G1679" s="178"/>
      <c r="H1679" s="28"/>
      <c r="I1679" s="36"/>
    </row>
    <row r="1680" spans="1:13" s="6" customFormat="1" ht="18" customHeight="1" x14ac:dyDescent="0.25">
      <c r="A1680" s="131"/>
      <c r="B1680" s="132"/>
      <c r="C1680" s="247" t="s">
        <v>60</v>
      </c>
      <c r="D1680" s="248"/>
      <c r="E1680" s="248"/>
      <c r="F1680" s="44">
        <f>SUM(F1528:F1679)</f>
        <v>6104.0499999999993</v>
      </c>
      <c r="G1680" s="178"/>
      <c r="H1680" s="28"/>
      <c r="I1680" s="36"/>
    </row>
    <row r="1681" spans="1:10" s="5" customFormat="1" ht="18.75" customHeight="1" x14ac:dyDescent="0.25">
      <c r="A1681" s="144"/>
      <c r="B1681" s="145"/>
      <c r="C1681" s="271" t="s">
        <v>1696</v>
      </c>
      <c r="D1681" s="272"/>
      <c r="E1681" s="273"/>
      <c r="F1681" s="44">
        <f>+F1527+F1509+F1478+F1401+F1338+F1290+F1242+F1225+F1124+F1088+F1046+F1006+F939+F690+F628+F459+F317+F288+F251+F190+F163+F45+F1680</f>
        <v>3609906.4317999999</v>
      </c>
      <c r="G1681" s="178"/>
      <c r="H1681" s="146"/>
      <c r="I1681" s="155"/>
    </row>
    <row r="1682" spans="1:10" s="5" customFormat="1" ht="18.75" customHeight="1" x14ac:dyDescent="0.25">
      <c r="A1682" s="144"/>
      <c r="B1682" s="147"/>
      <c r="C1682" s="201">
        <f>IF(+D4=2%,20.94%,IF(D4=3%,21.58%,IF(D4=4%,22.23%,IF(D4=5%,22.88%,0))))</f>
        <v>0.2094</v>
      </c>
      <c r="D1682" s="271" t="s">
        <v>1697</v>
      </c>
      <c r="E1682" s="273"/>
      <c r="F1682" s="202">
        <f>F1681*C1682</f>
        <v>755914.40681892005</v>
      </c>
      <c r="G1682" s="177"/>
      <c r="H1682" s="146"/>
      <c r="I1682" s="155"/>
    </row>
    <row r="1683" spans="1:10" s="5" customFormat="1" ht="18.75" customHeight="1" x14ac:dyDescent="0.25">
      <c r="A1683" s="144"/>
      <c r="B1683" s="147"/>
      <c r="C1683" s="271" t="s">
        <v>1698</v>
      </c>
      <c r="D1683" s="272"/>
      <c r="E1683" s="273"/>
      <c r="F1683" s="148">
        <f>SUM(F1681:F1682)</f>
        <v>4365820.8386189202</v>
      </c>
      <c r="G1683" s="177"/>
      <c r="H1683" s="146"/>
      <c r="I1683" s="155"/>
    </row>
    <row r="1684" spans="1:10" ht="30" customHeight="1" x14ac:dyDescent="0.25">
      <c r="A1684" s="247" t="s">
        <v>1699</v>
      </c>
      <c r="B1684" s="248"/>
      <c r="C1684" s="248"/>
      <c r="D1684" s="248"/>
      <c r="E1684" s="248"/>
      <c r="F1684" s="275"/>
      <c r="G1684" s="149"/>
      <c r="H1684" s="189" t="s">
        <v>1700</v>
      </c>
      <c r="I1684" s="190" t="s">
        <v>1701</v>
      </c>
    </row>
    <row r="1685" spans="1:10" s="8" customFormat="1" ht="57" customHeight="1" x14ac:dyDescent="0.25">
      <c r="A1685" s="276" t="s">
        <v>1721</v>
      </c>
      <c r="B1685" s="277"/>
      <c r="C1685" s="277"/>
      <c r="D1685" s="277"/>
      <c r="E1685" s="278" t="s">
        <v>1720</v>
      </c>
      <c r="F1685" s="278"/>
      <c r="G1685" s="149"/>
      <c r="H1685" s="150" t="s">
        <v>1702</v>
      </c>
      <c r="I1685" s="156">
        <v>44754</v>
      </c>
      <c r="J1685" s="157"/>
    </row>
    <row r="1686" spans="1:10" s="8" customFormat="1" ht="60" customHeight="1" thickBot="1" x14ac:dyDescent="0.3">
      <c r="A1686" s="267" t="s">
        <v>1703</v>
      </c>
      <c r="B1686" s="268"/>
      <c r="C1686" s="268"/>
      <c r="D1686" s="269"/>
      <c r="E1686" s="270"/>
      <c r="F1686" s="270"/>
      <c r="G1686" s="151"/>
      <c r="H1686" s="152"/>
      <c r="I1686" s="158"/>
      <c r="J1686" s="157"/>
    </row>
    <row r="1687" spans="1:10" s="5" customFormat="1" x14ac:dyDescent="0.25">
      <c r="A1687" s="195"/>
      <c r="B1687" s="153"/>
      <c r="C1687" s="154"/>
      <c r="D1687" s="10"/>
      <c r="E1687" s="9"/>
      <c r="F1687" s="10"/>
      <c r="G1687" s="196"/>
      <c r="H1687" s="196"/>
      <c r="I1687" s="159"/>
    </row>
    <row r="1688" spans="1:10" s="5" customFormat="1" x14ac:dyDescent="0.25">
      <c r="A1688" s="195"/>
      <c r="B1688" s="153"/>
      <c r="C1688" s="154"/>
      <c r="D1688" s="10"/>
      <c r="E1688" s="9"/>
      <c r="F1688" s="10"/>
      <c r="G1688" s="196"/>
      <c r="H1688" s="196"/>
      <c r="I1688" s="159"/>
    </row>
    <row r="1689" spans="1:10" s="5" customFormat="1" x14ac:dyDescent="0.25">
      <c r="A1689" s="195"/>
      <c r="B1689" s="153"/>
      <c r="C1689" s="154"/>
      <c r="D1689" s="10"/>
      <c r="E1689" s="9"/>
      <c r="F1689" s="10"/>
      <c r="G1689" s="196"/>
      <c r="H1689" s="196"/>
      <c r="I1689" s="159"/>
    </row>
    <row r="1690" spans="1:10" s="5" customFormat="1" x14ac:dyDescent="0.25">
      <c r="A1690" s="195"/>
      <c r="B1690" s="153"/>
      <c r="C1690" s="154"/>
      <c r="D1690" s="10"/>
      <c r="E1690" s="9"/>
      <c r="F1690" s="10"/>
      <c r="G1690" s="196"/>
      <c r="H1690" s="196"/>
      <c r="I1690" s="159"/>
    </row>
    <row r="1691" spans="1:10" s="5" customFormat="1" x14ac:dyDescent="0.25">
      <c r="A1691" s="195"/>
      <c r="B1691" s="153"/>
      <c r="C1691" s="154"/>
      <c r="D1691" s="10"/>
      <c r="E1691" s="9"/>
      <c r="F1691" s="10"/>
      <c r="G1691" s="196"/>
      <c r="H1691" s="196"/>
      <c r="I1691" s="159"/>
    </row>
    <row r="1692" spans="1:10" s="5" customFormat="1" x14ac:dyDescent="0.25">
      <c r="A1692" s="195"/>
      <c r="B1692" s="197"/>
      <c r="C1692" s="154"/>
      <c r="D1692" s="10"/>
      <c r="E1692" s="9"/>
      <c r="F1692" s="10"/>
      <c r="G1692" s="196"/>
      <c r="H1692" s="196"/>
      <c r="I1692" s="159"/>
    </row>
    <row r="1693" spans="1:10" s="5" customFormat="1" x14ac:dyDescent="0.25">
      <c r="A1693" s="195"/>
      <c r="B1693" s="197"/>
      <c r="C1693" s="154"/>
      <c r="D1693" s="10"/>
      <c r="E1693" s="9"/>
      <c r="F1693" s="10"/>
      <c r="G1693" s="196"/>
      <c r="H1693" s="196"/>
      <c r="I1693" s="159"/>
    </row>
    <row r="1694" spans="1:10" s="5" customFormat="1" x14ac:dyDescent="0.25">
      <c r="A1694" s="195"/>
      <c r="B1694" s="197"/>
      <c r="C1694" s="154"/>
      <c r="D1694" s="10"/>
      <c r="E1694" s="9"/>
      <c r="F1694" s="10"/>
      <c r="G1694" s="196"/>
      <c r="H1694" s="196"/>
      <c r="I1694" s="159"/>
    </row>
    <row r="1695" spans="1:10" s="5" customFormat="1" x14ac:dyDescent="0.25">
      <c r="A1695" s="195"/>
      <c r="B1695" s="197"/>
      <c r="C1695" s="154"/>
      <c r="D1695" s="10"/>
      <c r="E1695" s="9"/>
      <c r="F1695" s="10"/>
      <c r="G1695" s="196"/>
      <c r="H1695" s="196"/>
      <c r="I1695" s="159"/>
    </row>
    <row r="1696" spans="1:10" s="5" customFormat="1" x14ac:dyDescent="0.25">
      <c r="A1696" s="195"/>
      <c r="B1696" s="197"/>
      <c r="C1696" s="154"/>
      <c r="D1696" s="10"/>
      <c r="E1696" s="9"/>
      <c r="F1696" s="10"/>
      <c r="G1696" s="196"/>
      <c r="H1696" s="196"/>
      <c r="I1696" s="159"/>
    </row>
    <row r="1697" spans="1:9" s="5" customFormat="1" x14ac:dyDescent="0.25">
      <c r="A1697" s="195"/>
      <c r="B1697" s="197"/>
      <c r="C1697" s="154"/>
      <c r="D1697" s="10"/>
      <c r="E1697" s="9"/>
      <c r="F1697" s="10"/>
      <c r="G1697" s="196"/>
      <c r="H1697" s="196"/>
      <c r="I1697" s="159"/>
    </row>
    <row r="1698" spans="1:9" s="5" customFormat="1" x14ac:dyDescent="0.25">
      <c r="A1698" s="195"/>
      <c r="B1698" s="197"/>
      <c r="C1698" s="154"/>
      <c r="D1698" s="10"/>
      <c r="E1698" s="9"/>
      <c r="F1698" s="10"/>
      <c r="G1698" s="196"/>
      <c r="H1698" s="196"/>
      <c r="I1698" s="159"/>
    </row>
    <row r="1699" spans="1:9" s="5" customFormat="1" x14ac:dyDescent="0.25">
      <c r="A1699" s="195"/>
      <c r="B1699" s="197"/>
      <c r="C1699" s="154"/>
      <c r="D1699" s="10"/>
      <c r="E1699" s="9"/>
      <c r="F1699" s="10"/>
      <c r="G1699" s="196"/>
      <c r="H1699" s="196"/>
      <c r="I1699" s="159"/>
    </row>
    <row r="1700" spans="1:9" s="5" customFormat="1" x14ac:dyDescent="0.25">
      <c r="A1700" s="195"/>
      <c r="B1700" s="197"/>
      <c r="C1700" s="154"/>
      <c r="D1700" s="10"/>
      <c r="E1700" s="9"/>
      <c r="F1700" s="10"/>
      <c r="G1700" s="196"/>
      <c r="H1700" s="196"/>
      <c r="I1700" s="159"/>
    </row>
    <row r="1701" spans="1:9" s="5" customFormat="1" x14ac:dyDescent="0.25">
      <c r="A1701" s="195"/>
      <c r="B1701" s="197"/>
      <c r="C1701" s="154"/>
      <c r="D1701" s="10"/>
      <c r="E1701" s="9"/>
      <c r="F1701" s="10"/>
      <c r="G1701" s="196"/>
      <c r="H1701" s="196"/>
      <c r="I1701" s="159"/>
    </row>
    <row r="1702" spans="1:9" s="5" customFormat="1" x14ac:dyDescent="0.25">
      <c r="A1702" s="195"/>
      <c r="B1702" s="197"/>
      <c r="C1702" s="154"/>
      <c r="D1702" s="10"/>
      <c r="E1702" s="9"/>
      <c r="F1702" s="10"/>
      <c r="G1702" s="196"/>
      <c r="H1702" s="196"/>
      <c r="I1702" s="159"/>
    </row>
    <row r="1703" spans="1:9" s="5" customFormat="1" x14ac:dyDescent="0.25">
      <c r="A1703" s="195"/>
      <c r="B1703" s="197"/>
      <c r="C1703" s="154"/>
      <c r="D1703" s="10"/>
      <c r="E1703" s="9"/>
      <c r="F1703" s="10"/>
      <c r="G1703" s="196"/>
      <c r="H1703" s="196"/>
      <c r="I1703" s="159"/>
    </row>
    <row r="1704" spans="1:9" s="5" customFormat="1" x14ac:dyDescent="0.25">
      <c r="A1704" s="195"/>
      <c r="B1704" s="197"/>
      <c r="C1704" s="154"/>
      <c r="D1704" s="10"/>
      <c r="E1704" s="9"/>
      <c r="F1704" s="10"/>
      <c r="G1704" s="196"/>
      <c r="H1704" s="196"/>
      <c r="I1704" s="159"/>
    </row>
    <row r="1705" spans="1:9" s="5" customFormat="1" x14ac:dyDescent="0.25">
      <c r="A1705" s="195"/>
      <c r="B1705" s="197"/>
      <c r="C1705" s="154"/>
      <c r="D1705" s="10"/>
      <c r="E1705" s="9"/>
      <c r="F1705" s="10"/>
      <c r="G1705" s="196"/>
      <c r="H1705" s="196"/>
      <c r="I1705" s="159"/>
    </row>
    <row r="1706" spans="1:9" s="5" customFormat="1" x14ac:dyDescent="0.25">
      <c r="A1706" s="195"/>
      <c r="B1706" s="197"/>
      <c r="C1706" s="154"/>
      <c r="D1706" s="10"/>
      <c r="E1706" s="9"/>
      <c r="F1706" s="10"/>
      <c r="G1706" s="196"/>
      <c r="H1706" s="196"/>
      <c r="I1706" s="159"/>
    </row>
    <row r="1707" spans="1:9" s="5" customFormat="1" x14ac:dyDescent="0.25">
      <c r="A1707" s="195"/>
      <c r="B1707" s="197"/>
      <c r="C1707" s="154"/>
      <c r="D1707" s="10"/>
      <c r="E1707" s="9"/>
      <c r="F1707" s="10"/>
      <c r="G1707" s="196"/>
      <c r="H1707" s="196"/>
      <c r="I1707" s="159"/>
    </row>
    <row r="1708" spans="1:9" s="5" customFormat="1" x14ac:dyDescent="0.25">
      <c r="A1708" s="195"/>
      <c r="B1708" s="197"/>
      <c r="C1708" s="154"/>
      <c r="D1708" s="10"/>
      <c r="E1708" s="9"/>
      <c r="F1708" s="10"/>
      <c r="G1708" s="196"/>
      <c r="H1708" s="196"/>
      <c r="I1708" s="159"/>
    </row>
    <row r="1709" spans="1:9" s="5" customFormat="1" x14ac:dyDescent="0.25">
      <c r="A1709" s="195"/>
      <c r="B1709" s="197"/>
      <c r="C1709" s="154"/>
      <c r="D1709" s="10"/>
      <c r="E1709" s="9"/>
      <c r="F1709" s="10"/>
      <c r="G1709" s="196"/>
      <c r="H1709" s="196"/>
      <c r="I1709" s="159"/>
    </row>
    <row r="1710" spans="1:9" s="5" customFormat="1" x14ac:dyDescent="0.25">
      <c r="A1710" s="195"/>
      <c r="B1710" s="197"/>
      <c r="C1710" s="154"/>
      <c r="D1710" s="10"/>
      <c r="E1710" s="9"/>
      <c r="F1710" s="10"/>
      <c r="G1710" s="196"/>
      <c r="H1710" s="196"/>
      <c r="I1710" s="159"/>
    </row>
    <row r="1711" spans="1:9" s="5" customFormat="1" x14ac:dyDescent="0.25">
      <c r="A1711" s="195"/>
      <c r="B1711" s="197"/>
      <c r="C1711" s="154"/>
      <c r="D1711" s="10"/>
      <c r="E1711" s="9"/>
      <c r="F1711" s="10"/>
      <c r="G1711" s="196"/>
      <c r="H1711" s="196"/>
      <c r="I1711" s="159"/>
    </row>
    <row r="1712" spans="1:9" s="5" customFormat="1" x14ac:dyDescent="0.25">
      <c r="A1712" s="195"/>
      <c r="B1712" s="197"/>
      <c r="C1712" s="154"/>
      <c r="D1712" s="10"/>
      <c r="E1712" s="9"/>
      <c r="F1712" s="10"/>
      <c r="G1712" s="196"/>
      <c r="H1712" s="196"/>
      <c r="I1712" s="159"/>
    </row>
    <row r="1713" spans="1:9" s="5" customFormat="1" x14ac:dyDescent="0.25">
      <c r="A1713" s="195"/>
      <c r="B1713" s="197"/>
      <c r="C1713" s="154"/>
      <c r="D1713" s="10"/>
      <c r="E1713" s="9"/>
      <c r="F1713" s="10"/>
      <c r="G1713" s="196"/>
      <c r="H1713" s="196"/>
      <c r="I1713" s="159"/>
    </row>
    <row r="1714" spans="1:9" s="5" customFormat="1" x14ac:dyDescent="0.25">
      <c r="A1714" s="195"/>
      <c r="B1714" s="197"/>
      <c r="C1714" s="154"/>
      <c r="D1714" s="10"/>
      <c r="E1714" s="9"/>
      <c r="F1714" s="10"/>
      <c r="G1714" s="196"/>
      <c r="H1714" s="196"/>
      <c r="I1714" s="159"/>
    </row>
    <row r="1715" spans="1:9" s="5" customFormat="1" x14ac:dyDescent="0.25">
      <c r="A1715" s="195"/>
      <c r="B1715" s="197"/>
      <c r="C1715" s="154"/>
      <c r="D1715" s="10"/>
      <c r="E1715" s="9"/>
      <c r="F1715" s="10"/>
      <c r="G1715" s="196"/>
      <c r="H1715" s="196"/>
      <c r="I1715" s="159"/>
    </row>
    <row r="1716" spans="1:9" s="5" customFormat="1" x14ac:dyDescent="0.25">
      <c r="A1716" s="195"/>
      <c r="B1716" s="197"/>
      <c r="C1716" s="154"/>
      <c r="D1716" s="10"/>
      <c r="E1716" s="9"/>
      <c r="F1716" s="10"/>
      <c r="G1716" s="196"/>
      <c r="H1716" s="196"/>
      <c r="I1716" s="159"/>
    </row>
    <row r="1717" spans="1:9" s="5" customFormat="1" x14ac:dyDescent="0.25">
      <c r="A1717" s="195"/>
      <c r="B1717" s="197"/>
      <c r="C1717" s="154"/>
      <c r="D1717" s="10"/>
      <c r="E1717" s="9"/>
      <c r="F1717" s="10"/>
      <c r="G1717" s="196"/>
      <c r="H1717" s="196"/>
      <c r="I1717" s="159"/>
    </row>
    <row r="1718" spans="1:9" s="5" customFormat="1" x14ac:dyDescent="0.25">
      <c r="A1718" s="195"/>
      <c r="B1718" s="197"/>
      <c r="C1718" s="154"/>
      <c r="D1718" s="10"/>
      <c r="E1718" s="9"/>
      <c r="F1718" s="10"/>
      <c r="G1718" s="196"/>
      <c r="H1718" s="196"/>
      <c r="I1718" s="159"/>
    </row>
    <row r="1719" spans="1:9" s="5" customFormat="1" x14ac:dyDescent="0.25">
      <c r="A1719" s="195"/>
      <c r="B1719" s="197"/>
      <c r="C1719" s="154"/>
      <c r="D1719" s="10"/>
      <c r="E1719" s="9"/>
      <c r="F1719" s="10"/>
      <c r="G1719" s="196"/>
      <c r="H1719" s="196"/>
      <c r="I1719" s="159"/>
    </row>
    <row r="1720" spans="1:9" s="5" customFormat="1" x14ac:dyDescent="0.25">
      <c r="A1720" s="195"/>
      <c r="B1720" s="197"/>
      <c r="C1720" s="154"/>
      <c r="D1720" s="10"/>
      <c r="E1720" s="9"/>
      <c r="F1720" s="10"/>
      <c r="G1720" s="196"/>
      <c r="H1720" s="196"/>
      <c r="I1720" s="159"/>
    </row>
    <row r="1721" spans="1:9" s="5" customFormat="1" x14ac:dyDescent="0.25">
      <c r="A1721" s="195"/>
      <c r="B1721" s="197"/>
      <c r="C1721" s="154"/>
      <c r="D1721" s="10"/>
      <c r="E1721" s="9"/>
      <c r="F1721" s="10"/>
      <c r="G1721" s="196"/>
      <c r="H1721" s="196"/>
      <c r="I1721" s="159"/>
    </row>
    <row r="1722" spans="1:9" s="5" customFormat="1" x14ac:dyDescent="0.25">
      <c r="A1722" s="195"/>
      <c r="B1722" s="197"/>
      <c r="C1722" s="154"/>
      <c r="D1722" s="10"/>
      <c r="E1722" s="9"/>
      <c r="F1722" s="10"/>
      <c r="G1722" s="196"/>
      <c r="H1722" s="196"/>
      <c r="I1722" s="159"/>
    </row>
    <row r="1723" spans="1:9" s="5" customFormat="1" x14ac:dyDescent="0.25">
      <c r="A1723" s="195"/>
      <c r="B1723" s="197"/>
      <c r="C1723" s="154"/>
      <c r="D1723" s="10"/>
      <c r="E1723" s="9"/>
      <c r="F1723" s="10"/>
      <c r="G1723" s="196"/>
      <c r="H1723" s="196"/>
      <c r="I1723" s="159"/>
    </row>
    <row r="1724" spans="1:9" s="5" customFormat="1" x14ac:dyDescent="0.25">
      <c r="A1724" s="195"/>
      <c r="B1724" s="197"/>
      <c r="C1724" s="154"/>
      <c r="D1724" s="10"/>
      <c r="E1724" s="9"/>
      <c r="F1724" s="10"/>
      <c r="G1724" s="196"/>
      <c r="H1724" s="196"/>
      <c r="I1724" s="159"/>
    </row>
    <row r="1725" spans="1:9" s="5" customFormat="1" x14ac:dyDescent="0.25">
      <c r="A1725" s="195"/>
      <c r="B1725" s="197"/>
      <c r="C1725" s="154"/>
      <c r="D1725" s="10"/>
      <c r="E1725" s="9"/>
      <c r="F1725" s="10"/>
      <c r="G1725" s="196"/>
      <c r="H1725" s="196"/>
      <c r="I1725" s="159"/>
    </row>
    <row r="1726" spans="1:9" s="5" customFormat="1" x14ac:dyDescent="0.25">
      <c r="A1726" s="195"/>
      <c r="B1726" s="197"/>
      <c r="C1726" s="154"/>
      <c r="D1726" s="10"/>
      <c r="E1726" s="9"/>
      <c r="F1726" s="10"/>
      <c r="G1726" s="196"/>
      <c r="H1726" s="196"/>
      <c r="I1726" s="159"/>
    </row>
    <row r="1727" spans="1:9" s="5" customFormat="1" x14ac:dyDescent="0.25">
      <c r="A1727" s="195"/>
      <c r="B1727" s="197"/>
      <c r="C1727" s="154"/>
      <c r="D1727" s="10"/>
      <c r="E1727" s="9"/>
      <c r="F1727" s="10"/>
      <c r="G1727" s="196"/>
      <c r="H1727" s="196"/>
      <c r="I1727" s="159"/>
    </row>
    <row r="1728" spans="1:9" s="5" customFormat="1" x14ac:dyDescent="0.25">
      <c r="A1728" s="195"/>
      <c r="B1728" s="197"/>
      <c r="C1728" s="154"/>
      <c r="D1728" s="10"/>
      <c r="E1728" s="9"/>
      <c r="F1728" s="10"/>
      <c r="G1728" s="196"/>
      <c r="H1728" s="196"/>
      <c r="I1728" s="159"/>
    </row>
    <row r="1729" spans="1:9" s="5" customFormat="1" x14ac:dyDescent="0.25">
      <c r="A1729" s="195"/>
      <c r="B1729" s="197"/>
      <c r="C1729" s="154"/>
      <c r="D1729" s="10"/>
      <c r="E1729" s="9"/>
      <c r="F1729" s="10"/>
      <c r="G1729" s="196"/>
      <c r="H1729" s="196"/>
      <c r="I1729" s="159"/>
    </row>
    <row r="1730" spans="1:9" s="5" customFormat="1" x14ac:dyDescent="0.25">
      <c r="A1730" s="195"/>
      <c r="B1730" s="197"/>
      <c r="C1730" s="154"/>
      <c r="D1730" s="10"/>
      <c r="E1730" s="9"/>
      <c r="F1730" s="10"/>
      <c r="G1730" s="196"/>
      <c r="H1730" s="196"/>
      <c r="I1730" s="159"/>
    </row>
    <row r="1731" spans="1:9" s="5" customFormat="1" x14ac:dyDescent="0.25">
      <c r="A1731" s="195"/>
      <c r="B1731" s="197"/>
      <c r="C1731" s="154"/>
      <c r="D1731" s="10"/>
      <c r="E1731" s="9"/>
      <c r="F1731" s="10"/>
      <c r="G1731" s="196"/>
      <c r="H1731" s="196"/>
      <c r="I1731" s="159"/>
    </row>
    <row r="1732" spans="1:9" s="5" customFormat="1" x14ac:dyDescent="0.25">
      <c r="A1732" s="195"/>
      <c r="B1732" s="197"/>
      <c r="C1732" s="154"/>
      <c r="D1732" s="10"/>
      <c r="E1732" s="9"/>
      <c r="F1732" s="10"/>
      <c r="G1732" s="196"/>
      <c r="H1732" s="196"/>
      <c r="I1732" s="159"/>
    </row>
    <row r="1733" spans="1:9" s="5" customFormat="1" x14ac:dyDescent="0.25">
      <c r="A1733" s="195"/>
      <c r="B1733" s="197"/>
      <c r="C1733" s="154"/>
      <c r="D1733" s="10"/>
      <c r="E1733" s="9"/>
      <c r="F1733" s="10"/>
      <c r="G1733" s="196"/>
      <c r="H1733" s="196"/>
      <c r="I1733" s="159"/>
    </row>
    <row r="1734" spans="1:9" s="5" customFormat="1" x14ac:dyDescent="0.25">
      <c r="A1734" s="195"/>
      <c r="B1734" s="197"/>
      <c r="C1734" s="154"/>
      <c r="D1734" s="10"/>
      <c r="E1734" s="9"/>
      <c r="F1734" s="10"/>
      <c r="G1734" s="196"/>
      <c r="H1734" s="196"/>
      <c r="I1734" s="159"/>
    </row>
    <row r="1735" spans="1:9" s="5" customFormat="1" x14ac:dyDescent="0.25">
      <c r="A1735" s="195"/>
      <c r="B1735" s="197"/>
      <c r="C1735" s="154"/>
      <c r="D1735" s="10"/>
      <c r="E1735" s="9"/>
      <c r="F1735" s="10"/>
      <c r="G1735" s="196"/>
      <c r="H1735" s="196"/>
      <c r="I1735" s="159"/>
    </row>
    <row r="1736" spans="1:9" s="5" customFormat="1" x14ac:dyDescent="0.25">
      <c r="A1736" s="195"/>
      <c r="B1736" s="197"/>
      <c r="C1736" s="154"/>
      <c r="D1736" s="10"/>
      <c r="E1736" s="9"/>
      <c r="F1736" s="10"/>
      <c r="G1736" s="196"/>
      <c r="H1736" s="196"/>
      <c r="I1736" s="159"/>
    </row>
    <row r="1737" spans="1:9" s="5" customFormat="1" x14ac:dyDescent="0.25">
      <c r="A1737" s="195"/>
      <c r="B1737" s="197"/>
      <c r="C1737" s="154"/>
      <c r="D1737" s="10"/>
      <c r="E1737" s="9"/>
      <c r="F1737" s="10"/>
      <c r="G1737" s="196"/>
      <c r="H1737" s="196"/>
      <c r="I1737" s="159"/>
    </row>
    <row r="1738" spans="1:9" s="5" customFormat="1" x14ac:dyDescent="0.25">
      <c r="A1738" s="195"/>
      <c r="B1738" s="197"/>
      <c r="C1738" s="154"/>
      <c r="D1738" s="10"/>
      <c r="E1738" s="9"/>
      <c r="F1738" s="10"/>
      <c r="G1738" s="196"/>
      <c r="H1738" s="196"/>
      <c r="I1738" s="159"/>
    </row>
    <row r="1739" spans="1:9" s="5" customFormat="1" x14ac:dyDescent="0.25">
      <c r="A1739" s="195"/>
      <c r="B1739" s="197"/>
      <c r="C1739" s="154"/>
      <c r="D1739" s="10"/>
      <c r="E1739" s="9"/>
      <c r="F1739" s="10"/>
      <c r="G1739" s="196"/>
      <c r="H1739" s="196"/>
      <c r="I1739" s="159"/>
    </row>
    <row r="1740" spans="1:9" s="5" customFormat="1" x14ac:dyDescent="0.25">
      <c r="A1740" s="195"/>
      <c r="B1740" s="197"/>
      <c r="C1740" s="154"/>
      <c r="D1740" s="10"/>
      <c r="E1740" s="9"/>
      <c r="F1740" s="10"/>
      <c r="G1740" s="196"/>
      <c r="H1740" s="196"/>
      <c r="I1740" s="159"/>
    </row>
    <row r="1741" spans="1:9" s="5" customFormat="1" x14ac:dyDescent="0.25">
      <c r="A1741" s="195"/>
      <c r="B1741" s="197"/>
      <c r="C1741" s="154"/>
      <c r="D1741" s="10"/>
      <c r="E1741" s="9"/>
      <c r="F1741" s="10"/>
      <c r="G1741" s="196"/>
      <c r="H1741" s="196"/>
      <c r="I1741" s="159"/>
    </row>
    <row r="1742" spans="1:9" s="5" customFormat="1" x14ac:dyDescent="0.25">
      <c r="A1742" s="195"/>
      <c r="B1742" s="197"/>
      <c r="C1742" s="154"/>
      <c r="D1742" s="10"/>
      <c r="E1742" s="9"/>
      <c r="F1742" s="10"/>
      <c r="G1742" s="196"/>
      <c r="H1742" s="196"/>
      <c r="I1742" s="159"/>
    </row>
    <row r="1743" spans="1:9" s="5" customFormat="1" x14ac:dyDescent="0.25">
      <c r="A1743" s="195"/>
      <c r="B1743" s="197"/>
      <c r="C1743" s="154"/>
      <c r="D1743" s="10"/>
      <c r="E1743" s="9"/>
      <c r="F1743" s="10"/>
      <c r="G1743" s="196"/>
      <c r="H1743" s="196"/>
      <c r="I1743" s="159"/>
    </row>
    <row r="1744" spans="1:9" s="5" customFormat="1" x14ac:dyDescent="0.25">
      <c r="A1744" s="195"/>
      <c r="B1744" s="197"/>
      <c r="C1744" s="154"/>
      <c r="D1744" s="10"/>
      <c r="E1744" s="9"/>
      <c r="F1744" s="10"/>
      <c r="G1744" s="196"/>
      <c r="H1744" s="196"/>
      <c r="I1744" s="159"/>
    </row>
    <row r="1745" spans="1:10" s="5" customFormat="1" x14ac:dyDescent="0.25">
      <c r="A1745" s="195"/>
      <c r="B1745" s="197"/>
      <c r="C1745" s="154"/>
      <c r="D1745" s="10"/>
      <c r="E1745" s="9"/>
      <c r="F1745" s="10"/>
      <c r="G1745" s="196"/>
      <c r="H1745" s="196"/>
      <c r="I1745" s="159"/>
    </row>
    <row r="1746" spans="1:10" s="5" customFormat="1" x14ac:dyDescent="0.25">
      <c r="A1746" s="195"/>
      <c r="B1746" s="197"/>
      <c r="C1746" s="154"/>
      <c r="D1746" s="10"/>
      <c r="E1746" s="9"/>
      <c r="F1746" s="10"/>
      <c r="G1746" s="196"/>
      <c r="H1746" s="196"/>
      <c r="I1746" s="159"/>
    </row>
    <row r="1747" spans="1:10" x14ac:dyDescent="0.25">
      <c r="G1747" s="196"/>
      <c r="H1747" s="196"/>
      <c r="I1747" s="159"/>
      <c r="J1747" s="5"/>
    </row>
    <row r="1748" spans="1:10" x14ac:dyDescent="0.25">
      <c r="G1748" s="196"/>
    </row>
    <row r="1749" spans="1:10" x14ac:dyDescent="0.25">
      <c r="G1749" s="196"/>
    </row>
    <row r="1750" spans="1:10" x14ac:dyDescent="0.25">
      <c r="G1750" s="196"/>
    </row>
    <row r="1751" spans="1:10" ht="15.75" x14ac:dyDescent="0.25">
      <c r="A1751" s="3"/>
      <c r="C1751" s="172"/>
      <c r="D1751" s="172"/>
      <c r="E1751" s="199"/>
      <c r="F1751" s="172"/>
    </row>
    <row r="1752" spans="1:10" ht="15.75" x14ac:dyDescent="0.25">
      <c r="A1752" s="3"/>
      <c r="C1752" s="172"/>
      <c r="D1752" s="172"/>
      <c r="E1752" s="199"/>
      <c r="F1752" s="172"/>
    </row>
    <row r="1753" spans="1:10" ht="15.75" x14ac:dyDescent="0.25">
      <c r="A1753" s="3"/>
      <c r="C1753" s="172"/>
      <c r="D1753" s="172"/>
      <c r="E1753" s="199"/>
      <c r="F1753" s="172"/>
    </row>
  </sheetData>
  <mergeCells count="1495">
    <mergeCell ref="G1613:H1613"/>
    <mergeCell ref="G1614:H1614"/>
    <mergeCell ref="G1615:H1615"/>
    <mergeCell ref="G1616:H1616"/>
    <mergeCell ref="G1607:H1607"/>
    <mergeCell ref="G1608:H1608"/>
    <mergeCell ref="G1609:H1609"/>
    <mergeCell ref="G1610:H1610"/>
    <mergeCell ref="G1611:H1611"/>
    <mergeCell ref="G1612:H1612"/>
    <mergeCell ref="G1601:H1601"/>
    <mergeCell ref="G1602:H1602"/>
    <mergeCell ref="G1603:H1603"/>
    <mergeCell ref="G1604:H1604"/>
    <mergeCell ref="G1605:H1605"/>
    <mergeCell ref="G1606:H1606"/>
    <mergeCell ref="G1595:H1595"/>
    <mergeCell ref="G1596:H1596"/>
    <mergeCell ref="G1597:H1597"/>
    <mergeCell ref="G1598:H1598"/>
    <mergeCell ref="G1599:H1599"/>
    <mergeCell ref="G1600:H1600"/>
    <mergeCell ref="G1589:H1589"/>
    <mergeCell ref="G1590:H1590"/>
    <mergeCell ref="G1591:H1591"/>
    <mergeCell ref="G1592:H1592"/>
    <mergeCell ref="G1593:H1593"/>
    <mergeCell ref="G1594:H1594"/>
    <mergeCell ref="G1583:H1583"/>
    <mergeCell ref="G1584:H1584"/>
    <mergeCell ref="G1585:H1585"/>
    <mergeCell ref="G1586:H1586"/>
    <mergeCell ref="G1587:H1587"/>
    <mergeCell ref="G1588:H1588"/>
    <mergeCell ref="G1577:H1577"/>
    <mergeCell ref="G1578:H1578"/>
    <mergeCell ref="G1579:H1579"/>
    <mergeCell ref="G1580:H1580"/>
    <mergeCell ref="G1581:H1581"/>
    <mergeCell ref="G1582:H1582"/>
    <mergeCell ref="G1571:H1571"/>
    <mergeCell ref="G1572:H1572"/>
    <mergeCell ref="G1573:H1573"/>
    <mergeCell ref="G1574:H1574"/>
    <mergeCell ref="G1575:H1575"/>
    <mergeCell ref="G1576:H1576"/>
    <mergeCell ref="G1565:H1565"/>
    <mergeCell ref="G1566:H1566"/>
    <mergeCell ref="G1567:H1567"/>
    <mergeCell ref="G1568:H1568"/>
    <mergeCell ref="G1569:H1569"/>
    <mergeCell ref="G1570:H1570"/>
    <mergeCell ref="G1559:H1559"/>
    <mergeCell ref="G1560:H1560"/>
    <mergeCell ref="G1561:H1561"/>
    <mergeCell ref="G1562:H1562"/>
    <mergeCell ref="G1563:H1563"/>
    <mergeCell ref="G1564:H1564"/>
    <mergeCell ref="G1553:H1553"/>
    <mergeCell ref="G1554:H1554"/>
    <mergeCell ref="G1555:H1555"/>
    <mergeCell ref="G1556:H1556"/>
    <mergeCell ref="G1557:H1557"/>
    <mergeCell ref="G1558:H1558"/>
    <mergeCell ref="G1547:H1547"/>
    <mergeCell ref="G1548:H1548"/>
    <mergeCell ref="G1549:H1549"/>
    <mergeCell ref="G1550:H1550"/>
    <mergeCell ref="G1551:H1551"/>
    <mergeCell ref="G1552:H1552"/>
    <mergeCell ref="G1541:H1541"/>
    <mergeCell ref="G1542:H1542"/>
    <mergeCell ref="G1543:H1543"/>
    <mergeCell ref="G1544:H1544"/>
    <mergeCell ref="G1545:H1545"/>
    <mergeCell ref="G1546:H1546"/>
    <mergeCell ref="G1535:H1535"/>
    <mergeCell ref="G1536:H1536"/>
    <mergeCell ref="G1537:H1537"/>
    <mergeCell ref="G1538:H1538"/>
    <mergeCell ref="G1539:H1539"/>
    <mergeCell ref="G1540:H1540"/>
    <mergeCell ref="G1529:H1529"/>
    <mergeCell ref="G1530:H1530"/>
    <mergeCell ref="G1531:H1531"/>
    <mergeCell ref="G1532:H1532"/>
    <mergeCell ref="G1533:H1533"/>
    <mergeCell ref="G1534:H1534"/>
    <mergeCell ref="G1523:H1523"/>
    <mergeCell ref="G1524:H1524"/>
    <mergeCell ref="G1525:H1525"/>
    <mergeCell ref="G1526:H1526"/>
    <mergeCell ref="G1527:H1527"/>
    <mergeCell ref="G1528:H1528"/>
    <mergeCell ref="G1517:H1517"/>
    <mergeCell ref="G1518:H1518"/>
    <mergeCell ref="G1519:H1519"/>
    <mergeCell ref="G1520:H1520"/>
    <mergeCell ref="G1521:H1521"/>
    <mergeCell ref="G1522:H1522"/>
    <mergeCell ref="G1511:H1511"/>
    <mergeCell ref="G1512:H1512"/>
    <mergeCell ref="G1513:H1513"/>
    <mergeCell ref="G1514:H1514"/>
    <mergeCell ref="G1515:H1515"/>
    <mergeCell ref="G1516:H1516"/>
    <mergeCell ref="G1505:H1505"/>
    <mergeCell ref="G1506:H1506"/>
    <mergeCell ref="G1507:H1507"/>
    <mergeCell ref="G1508:H1508"/>
    <mergeCell ref="G1509:H1509"/>
    <mergeCell ref="G1510:H1510"/>
    <mergeCell ref="G1499:H1499"/>
    <mergeCell ref="G1500:H1500"/>
    <mergeCell ref="G1501:H1501"/>
    <mergeCell ref="G1502:H1502"/>
    <mergeCell ref="G1503:H1503"/>
    <mergeCell ref="G1504:H1504"/>
    <mergeCell ref="G1493:H1493"/>
    <mergeCell ref="G1494:H1494"/>
    <mergeCell ref="G1495:H1495"/>
    <mergeCell ref="G1496:H1496"/>
    <mergeCell ref="G1497:H1497"/>
    <mergeCell ref="G1498:H1498"/>
    <mergeCell ref="G1487:H1487"/>
    <mergeCell ref="G1488:H1488"/>
    <mergeCell ref="G1489:H1489"/>
    <mergeCell ref="G1490:H1490"/>
    <mergeCell ref="G1491:H1491"/>
    <mergeCell ref="G1492:H1492"/>
    <mergeCell ref="G1481:H1481"/>
    <mergeCell ref="G1482:H1482"/>
    <mergeCell ref="G1483:H1483"/>
    <mergeCell ref="G1484:H1484"/>
    <mergeCell ref="G1485:H1485"/>
    <mergeCell ref="G1486:H1486"/>
    <mergeCell ref="G1475:H1475"/>
    <mergeCell ref="G1476:H1476"/>
    <mergeCell ref="G1477:H1477"/>
    <mergeCell ref="G1478:H1478"/>
    <mergeCell ref="G1479:H1479"/>
    <mergeCell ref="G1480:H1480"/>
    <mergeCell ref="G1469:H1469"/>
    <mergeCell ref="G1470:H1470"/>
    <mergeCell ref="G1471:H1471"/>
    <mergeCell ref="G1472:H1472"/>
    <mergeCell ref="G1473:H1473"/>
    <mergeCell ref="G1474:H1474"/>
    <mergeCell ref="G1463:H1463"/>
    <mergeCell ref="G1464:H1464"/>
    <mergeCell ref="G1465:H1465"/>
    <mergeCell ref="G1466:H1466"/>
    <mergeCell ref="G1467:H1467"/>
    <mergeCell ref="G1468:H1468"/>
    <mergeCell ref="G1457:H1457"/>
    <mergeCell ref="G1458:H1458"/>
    <mergeCell ref="G1459:H1459"/>
    <mergeCell ref="G1460:H1460"/>
    <mergeCell ref="G1461:H1461"/>
    <mergeCell ref="G1462:H1462"/>
    <mergeCell ref="G1451:H1451"/>
    <mergeCell ref="G1452:H1452"/>
    <mergeCell ref="G1453:H1453"/>
    <mergeCell ref="G1454:H1454"/>
    <mergeCell ref="G1455:H1455"/>
    <mergeCell ref="G1456:H1456"/>
    <mergeCell ref="G1445:H1445"/>
    <mergeCell ref="G1446:H1446"/>
    <mergeCell ref="G1447:H1447"/>
    <mergeCell ref="G1448:H1448"/>
    <mergeCell ref="G1449:H1449"/>
    <mergeCell ref="G1450:H1450"/>
    <mergeCell ref="G1439:H1439"/>
    <mergeCell ref="G1440:H1440"/>
    <mergeCell ref="G1441:H1441"/>
    <mergeCell ref="G1442:H1442"/>
    <mergeCell ref="G1443:H1443"/>
    <mergeCell ref="G1444:H1444"/>
    <mergeCell ref="G1433:H1433"/>
    <mergeCell ref="G1434:H1434"/>
    <mergeCell ref="G1435:H1435"/>
    <mergeCell ref="G1436:H1436"/>
    <mergeCell ref="G1437:H1437"/>
    <mergeCell ref="G1438:H1438"/>
    <mergeCell ref="G1427:H1427"/>
    <mergeCell ref="G1428:H1428"/>
    <mergeCell ref="G1429:H1429"/>
    <mergeCell ref="G1430:H1430"/>
    <mergeCell ref="G1431:H1431"/>
    <mergeCell ref="G1432:H1432"/>
    <mergeCell ref="G1421:H1421"/>
    <mergeCell ref="G1422:H1422"/>
    <mergeCell ref="G1423:H1423"/>
    <mergeCell ref="G1424:H1424"/>
    <mergeCell ref="G1425:H1425"/>
    <mergeCell ref="G1426:H1426"/>
    <mergeCell ref="G1415:H1415"/>
    <mergeCell ref="G1416:H1416"/>
    <mergeCell ref="G1417:H1417"/>
    <mergeCell ref="G1418:H1418"/>
    <mergeCell ref="G1419:H1419"/>
    <mergeCell ref="G1420:H1420"/>
    <mergeCell ref="G1409:H1409"/>
    <mergeCell ref="G1410:H1410"/>
    <mergeCell ref="G1411:H1411"/>
    <mergeCell ref="G1412:H1412"/>
    <mergeCell ref="G1413:H1413"/>
    <mergeCell ref="G1414:H1414"/>
    <mergeCell ref="G1403:H1403"/>
    <mergeCell ref="G1404:H1404"/>
    <mergeCell ref="G1405:H1405"/>
    <mergeCell ref="G1406:H1406"/>
    <mergeCell ref="G1407:H1407"/>
    <mergeCell ref="G1408:H1408"/>
    <mergeCell ref="G1397:H1397"/>
    <mergeCell ref="G1398:H1398"/>
    <mergeCell ref="G1399:H1399"/>
    <mergeCell ref="G1400:H1400"/>
    <mergeCell ref="G1401:H1401"/>
    <mergeCell ref="G1402:H1402"/>
    <mergeCell ref="G1391:H1391"/>
    <mergeCell ref="G1392:H1392"/>
    <mergeCell ref="G1393:H1393"/>
    <mergeCell ref="G1394:H1394"/>
    <mergeCell ref="G1395:H1395"/>
    <mergeCell ref="G1396:H1396"/>
    <mergeCell ref="G1385:H1385"/>
    <mergeCell ref="G1386:H1386"/>
    <mergeCell ref="G1387:H1387"/>
    <mergeCell ref="G1388:H1388"/>
    <mergeCell ref="G1389:H1389"/>
    <mergeCell ref="G1390:H1390"/>
    <mergeCell ref="G1379:H1379"/>
    <mergeCell ref="G1380:H1380"/>
    <mergeCell ref="G1381:H1381"/>
    <mergeCell ref="G1382:H1382"/>
    <mergeCell ref="G1383:H1383"/>
    <mergeCell ref="G1384:H1384"/>
    <mergeCell ref="G1373:H1373"/>
    <mergeCell ref="G1374:H1374"/>
    <mergeCell ref="G1375:H1375"/>
    <mergeCell ref="G1376:H1376"/>
    <mergeCell ref="G1377:H1377"/>
    <mergeCell ref="G1378:H1378"/>
    <mergeCell ref="G1367:H1367"/>
    <mergeCell ref="G1368:H1368"/>
    <mergeCell ref="G1369:H1369"/>
    <mergeCell ref="G1370:H1370"/>
    <mergeCell ref="G1371:H1371"/>
    <mergeCell ref="G1372:H1372"/>
    <mergeCell ref="G1361:H1361"/>
    <mergeCell ref="G1362:H1362"/>
    <mergeCell ref="G1363:H1363"/>
    <mergeCell ref="G1364:H1364"/>
    <mergeCell ref="G1365:H1365"/>
    <mergeCell ref="G1366:H1366"/>
    <mergeCell ref="G1355:H1355"/>
    <mergeCell ref="G1356:H1356"/>
    <mergeCell ref="G1357:H1357"/>
    <mergeCell ref="G1358:H1358"/>
    <mergeCell ref="G1359:H1359"/>
    <mergeCell ref="G1360:H1360"/>
    <mergeCell ref="G1349:H1349"/>
    <mergeCell ref="G1350:H1350"/>
    <mergeCell ref="G1351:H1351"/>
    <mergeCell ref="G1352:H1352"/>
    <mergeCell ref="G1353:H1353"/>
    <mergeCell ref="G1354:H1354"/>
    <mergeCell ref="G1343:H1343"/>
    <mergeCell ref="G1344:H1344"/>
    <mergeCell ref="G1345:H1345"/>
    <mergeCell ref="G1346:H1346"/>
    <mergeCell ref="G1347:H1347"/>
    <mergeCell ref="G1348:H1348"/>
    <mergeCell ref="G1337:H1337"/>
    <mergeCell ref="G1338:H1338"/>
    <mergeCell ref="G1339:H1339"/>
    <mergeCell ref="G1340:H1340"/>
    <mergeCell ref="G1341:H1341"/>
    <mergeCell ref="G1342:H1342"/>
    <mergeCell ref="G1328:H1328"/>
    <mergeCell ref="G1329:H1329"/>
    <mergeCell ref="G1330:H1330"/>
    <mergeCell ref="G1334:H1334"/>
    <mergeCell ref="G1335:H1335"/>
    <mergeCell ref="G1336:H1336"/>
    <mergeCell ref="G1322:H1322"/>
    <mergeCell ref="G1323:H1323"/>
    <mergeCell ref="G1324:H1324"/>
    <mergeCell ref="G1325:H1325"/>
    <mergeCell ref="G1326:H1326"/>
    <mergeCell ref="G1327:H1327"/>
    <mergeCell ref="G1333:H1333"/>
    <mergeCell ref="G1316:H1316"/>
    <mergeCell ref="G1317:H1317"/>
    <mergeCell ref="G1318:H1318"/>
    <mergeCell ref="G1319:H1319"/>
    <mergeCell ref="G1320:H1320"/>
    <mergeCell ref="G1321:H1321"/>
    <mergeCell ref="G1310:H1310"/>
    <mergeCell ref="G1311:H1311"/>
    <mergeCell ref="G1312:H1312"/>
    <mergeCell ref="G1313:H1313"/>
    <mergeCell ref="G1314:H1314"/>
    <mergeCell ref="G1315:H1315"/>
    <mergeCell ref="G1304:H1304"/>
    <mergeCell ref="G1305:H1305"/>
    <mergeCell ref="G1306:H1306"/>
    <mergeCell ref="G1307:H1307"/>
    <mergeCell ref="G1308:H1308"/>
    <mergeCell ref="G1309:H1309"/>
    <mergeCell ref="G1298:H1298"/>
    <mergeCell ref="G1299:H1299"/>
    <mergeCell ref="G1300:H1300"/>
    <mergeCell ref="G1301:H1301"/>
    <mergeCell ref="G1302:H1302"/>
    <mergeCell ref="G1303:H1303"/>
    <mergeCell ref="G1292:H1292"/>
    <mergeCell ref="G1293:H1293"/>
    <mergeCell ref="G1294:H1294"/>
    <mergeCell ref="G1295:H1295"/>
    <mergeCell ref="G1296:H1296"/>
    <mergeCell ref="G1297:H1297"/>
    <mergeCell ref="G1286:H1286"/>
    <mergeCell ref="G1287:H1287"/>
    <mergeCell ref="G1288:H1288"/>
    <mergeCell ref="G1289:H1289"/>
    <mergeCell ref="G1290:H1290"/>
    <mergeCell ref="G1291:H1291"/>
    <mergeCell ref="G1280:H1280"/>
    <mergeCell ref="G1281:H1281"/>
    <mergeCell ref="G1282:H1282"/>
    <mergeCell ref="G1283:H1283"/>
    <mergeCell ref="G1284:H1284"/>
    <mergeCell ref="G1285:H1285"/>
    <mergeCell ref="G1274:H1274"/>
    <mergeCell ref="G1275:H1275"/>
    <mergeCell ref="G1276:H1276"/>
    <mergeCell ref="G1277:H1277"/>
    <mergeCell ref="G1278:H1278"/>
    <mergeCell ref="G1279:H1279"/>
    <mergeCell ref="G1268:H1268"/>
    <mergeCell ref="G1269:H1269"/>
    <mergeCell ref="G1270:H1270"/>
    <mergeCell ref="G1271:H1271"/>
    <mergeCell ref="G1272:H1272"/>
    <mergeCell ref="G1273:H1273"/>
    <mergeCell ref="G1262:H1262"/>
    <mergeCell ref="G1263:H1263"/>
    <mergeCell ref="G1264:H1264"/>
    <mergeCell ref="G1265:H1265"/>
    <mergeCell ref="G1266:H1266"/>
    <mergeCell ref="G1267:H1267"/>
    <mergeCell ref="G1256:H1256"/>
    <mergeCell ref="G1257:H1257"/>
    <mergeCell ref="G1258:H1258"/>
    <mergeCell ref="G1259:H1259"/>
    <mergeCell ref="G1260:H1260"/>
    <mergeCell ref="G1261:H1261"/>
    <mergeCell ref="G1250:H1250"/>
    <mergeCell ref="G1251:H1251"/>
    <mergeCell ref="G1252:H1252"/>
    <mergeCell ref="G1253:H1253"/>
    <mergeCell ref="G1254:H1254"/>
    <mergeCell ref="G1255:H1255"/>
    <mergeCell ref="G1244:H1244"/>
    <mergeCell ref="G1245:H1245"/>
    <mergeCell ref="G1246:H1246"/>
    <mergeCell ref="G1247:H1247"/>
    <mergeCell ref="G1248:H1248"/>
    <mergeCell ref="G1249:H1249"/>
    <mergeCell ref="G1238:H1238"/>
    <mergeCell ref="G1239:H1239"/>
    <mergeCell ref="G1240:H1240"/>
    <mergeCell ref="G1241:H1241"/>
    <mergeCell ref="G1242:H1242"/>
    <mergeCell ref="G1243:H1243"/>
    <mergeCell ref="G1229:H1229"/>
    <mergeCell ref="G1230:H1230"/>
    <mergeCell ref="G1231:H1231"/>
    <mergeCell ref="G1232:H1232"/>
    <mergeCell ref="G1233:H1233"/>
    <mergeCell ref="G1234:H1234"/>
    <mergeCell ref="G1237:H1237"/>
    <mergeCell ref="G1223:H1223"/>
    <mergeCell ref="G1224:H1224"/>
    <mergeCell ref="G1225:H1225"/>
    <mergeCell ref="G1226:H1226"/>
    <mergeCell ref="G1227:H1227"/>
    <mergeCell ref="G1228:H1228"/>
    <mergeCell ref="G1217:H1217"/>
    <mergeCell ref="G1218:H1218"/>
    <mergeCell ref="G1219:H1219"/>
    <mergeCell ref="G1220:H1220"/>
    <mergeCell ref="G1221:H1221"/>
    <mergeCell ref="G1222:H1222"/>
    <mergeCell ref="G1211:H1211"/>
    <mergeCell ref="G1212:H1212"/>
    <mergeCell ref="G1213:H1213"/>
    <mergeCell ref="G1214:H1214"/>
    <mergeCell ref="G1215:H1215"/>
    <mergeCell ref="G1216:H1216"/>
    <mergeCell ref="G1205:H1205"/>
    <mergeCell ref="G1206:H1206"/>
    <mergeCell ref="G1207:H1207"/>
    <mergeCell ref="G1208:H1208"/>
    <mergeCell ref="G1209:H1209"/>
    <mergeCell ref="G1210:H1210"/>
    <mergeCell ref="G1199:H1199"/>
    <mergeCell ref="G1200:H1200"/>
    <mergeCell ref="G1201:H1201"/>
    <mergeCell ref="G1202:H1202"/>
    <mergeCell ref="G1203:H1203"/>
    <mergeCell ref="G1204:H1204"/>
    <mergeCell ref="G1193:H1193"/>
    <mergeCell ref="G1194:H1194"/>
    <mergeCell ref="G1195:H1195"/>
    <mergeCell ref="G1196:H1196"/>
    <mergeCell ref="G1197:H1197"/>
    <mergeCell ref="G1198:H1198"/>
    <mergeCell ref="G1187:H1187"/>
    <mergeCell ref="G1188:H1188"/>
    <mergeCell ref="G1189:H1189"/>
    <mergeCell ref="G1190:H1190"/>
    <mergeCell ref="G1191:H1191"/>
    <mergeCell ref="G1192:H1192"/>
    <mergeCell ref="G1181:H1181"/>
    <mergeCell ref="G1182:H1182"/>
    <mergeCell ref="G1183:H1183"/>
    <mergeCell ref="G1184:H1184"/>
    <mergeCell ref="G1185:H1185"/>
    <mergeCell ref="G1186:H1186"/>
    <mergeCell ref="G1175:H1175"/>
    <mergeCell ref="G1176:H1176"/>
    <mergeCell ref="G1177:H1177"/>
    <mergeCell ref="G1178:H1178"/>
    <mergeCell ref="G1179:H1179"/>
    <mergeCell ref="G1180:H1180"/>
    <mergeCell ref="G1169:H1169"/>
    <mergeCell ref="G1170:H1170"/>
    <mergeCell ref="G1171:H1171"/>
    <mergeCell ref="G1172:H1172"/>
    <mergeCell ref="G1173:H1173"/>
    <mergeCell ref="G1174:H1174"/>
    <mergeCell ref="G1163:H1163"/>
    <mergeCell ref="G1164:H1164"/>
    <mergeCell ref="G1165:H1165"/>
    <mergeCell ref="G1166:H1166"/>
    <mergeCell ref="G1167:H1167"/>
    <mergeCell ref="G1168:H1168"/>
    <mergeCell ref="G1157:H1157"/>
    <mergeCell ref="G1158:H1158"/>
    <mergeCell ref="G1159:H1159"/>
    <mergeCell ref="G1160:H1160"/>
    <mergeCell ref="G1161:H1161"/>
    <mergeCell ref="G1162:H1162"/>
    <mergeCell ref="G1151:H1151"/>
    <mergeCell ref="G1152:H1152"/>
    <mergeCell ref="G1153:H1153"/>
    <mergeCell ref="G1154:H1154"/>
    <mergeCell ref="G1155:H1155"/>
    <mergeCell ref="G1156:H1156"/>
    <mergeCell ref="G1145:H1145"/>
    <mergeCell ref="G1146:H1146"/>
    <mergeCell ref="G1147:H1147"/>
    <mergeCell ref="G1148:H1148"/>
    <mergeCell ref="G1149:H1149"/>
    <mergeCell ref="G1150:H1150"/>
    <mergeCell ref="G1139:H1139"/>
    <mergeCell ref="G1140:H1140"/>
    <mergeCell ref="G1141:H1141"/>
    <mergeCell ref="G1142:H1142"/>
    <mergeCell ref="G1143:H1143"/>
    <mergeCell ref="G1144:H1144"/>
    <mergeCell ref="G1133:H1133"/>
    <mergeCell ref="G1134:H1134"/>
    <mergeCell ref="G1135:H1135"/>
    <mergeCell ref="G1136:H1136"/>
    <mergeCell ref="G1137:H1137"/>
    <mergeCell ref="G1138:H1138"/>
    <mergeCell ref="G1127:H1127"/>
    <mergeCell ref="G1128:H1128"/>
    <mergeCell ref="G1129:H1129"/>
    <mergeCell ref="G1130:H1130"/>
    <mergeCell ref="G1131:H1131"/>
    <mergeCell ref="G1132:H1132"/>
    <mergeCell ref="G1121:H1121"/>
    <mergeCell ref="G1122:H1122"/>
    <mergeCell ref="G1123:H1123"/>
    <mergeCell ref="G1124:H1124"/>
    <mergeCell ref="G1125:H1125"/>
    <mergeCell ref="G1126:H1126"/>
    <mergeCell ref="G1115:H1115"/>
    <mergeCell ref="G1116:H1116"/>
    <mergeCell ref="G1117:H1117"/>
    <mergeCell ref="G1118:H1118"/>
    <mergeCell ref="G1119:H1119"/>
    <mergeCell ref="G1120:H1120"/>
    <mergeCell ref="G1109:H1109"/>
    <mergeCell ref="G1110:H1110"/>
    <mergeCell ref="G1111:H1111"/>
    <mergeCell ref="G1112:H1112"/>
    <mergeCell ref="G1113:H1113"/>
    <mergeCell ref="G1114:H1114"/>
    <mergeCell ref="G1103:H1103"/>
    <mergeCell ref="G1104:H1104"/>
    <mergeCell ref="G1105:H1105"/>
    <mergeCell ref="G1106:H1106"/>
    <mergeCell ref="G1107:H1107"/>
    <mergeCell ref="G1108:H1108"/>
    <mergeCell ref="G1097:H1097"/>
    <mergeCell ref="G1098:H1098"/>
    <mergeCell ref="G1099:H1099"/>
    <mergeCell ref="G1100:H1100"/>
    <mergeCell ref="G1101:H1101"/>
    <mergeCell ref="G1102:H1102"/>
    <mergeCell ref="G1091:H1091"/>
    <mergeCell ref="G1092:H1092"/>
    <mergeCell ref="G1093:H1093"/>
    <mergeCell ref="G1094:H1094"/>
    <mergeCell ref="G1095:H1095"/>
    <mergeCell ref="G1096:H1096"/>
    <mergeCell ref="G1085:H1085"/>
    <mergeCell ref="G1086:H1086"/>
    <mergeCell ref="G1087:H1087"/>
    <mergeCell ref="G1088:H1088"/>
    <mergeCell ref="G1089:H1089"/>
    <mergeCell ref="G1090:H1090"/>
    <mergeCell ref="G1079:H1079"/>
    <mergeCell ref="G1080:H1080"/>
    <mergeCell ref="G1081:H1081"/>
    <mergeCell ref="G1082:H1082"/>
    <mergeCell ref="G1083:H1083"/>
    <mergeCell ref="G1084:H1084"/>
    <mergeCell ref="G1073:H1073"/>
    <mergeCell ref="G1074:H1074"/>
    <mergeCell ref="G1075:H1075"/>
    <mergeCell ref="G1076:H1076"/>
    <mergeCell ref="G1077:H1077"/>
    <mergeCell ref="G1078:H1078"/>
    <mergeCell ref="G1067:H1067"/>
    <mergeCell ref="G1068:H1068"/>
    <mergeCell ref="G1069:H1069"/>
    <mergeCell ref="G1070:H1070"/>
    <mergeCell ref="G1071:H1071"/>
    <mergeCell ref="G1072:H1072"/>
    <mergeCell ref="G1058:H1058"/>
    <mergeCell ref="G1059:H1059"/>
    <mergeCell ref="G1060:H1060"/>
    <mergeCell ref="G1061:H1061"/>
    <mergeCell ref="G1062:H1062"/>
    <mergeCell ref="G1066:H1066"/>
    <mergeCell ref="G1049:H1049"/>
    <mergeCell ref="G1050:H1050"/>
    <mergeCell ref="G1051:H1051"/>
    <mergeCell ref="G1052:H1052"/>
    <mergeCell ref="G1056:H1056"/>
    <mergeCell ref="G1057:H1057"/>
    <mergeCell ref="G1041:H1041"/>
    <mergeCell ref="G1042:H1042"/>
    <mergeCell ref="G1043:H1043"/>
    <mergeCell ref="G1044:H1044"/>
    <mergeCell ref="G1045:H1045"/>
    <mergeCell ref="G1046:H1046"/>
    <mergeCell ref="G1055:H1055"/>
    <mergeCell ref="G1065:H1065"/>
    <mergeCell ref="G1047:H1047"/>
    <mergeCell ref="G1048:H1048"/>
    <mergeCell ref="G1035:H1035"/>
    <mergeCell ref="G1036:H1036"/>
    <mergeCell ref="G1037:H1037"/>
    <mergeCell ref="G1038:H1038"/>
    <mergeCell ref="G1039:H1039"/>
    <mergeCell ref="G1040:H1040"/>
    <mergeCell ref="G1029:H1029"/>
    <mergeCell ref="G1030:H1030"/>
    <mergeCell ref="G1031:H1031"/>
    <mergeCell ref="G1032:H1032"/>
    <mergeCell ref="G1033:H1033"/>
    <mergeCell ref="G1034:H1034"/>
    <mergeCell ref="G1020:H1020"/>
    <mergeCell ref="G1021:H1021"/>
    <mergeCell ref="G1022:H1022"/>
    <mergeCell ref="G1023:H1023"/>
    <mergeCell ref="G1024:H1024"/>
    <mergeCell ref="G1028:H1028"/>
    <mergeCell ref="G1027:H1027"/>
    <mergeCell ref="G1014:H1014"/>
    <mergeCell ref="G1015:H1015"/>
    <mergeCell ref="G1016:H1016"/>
    <mergeCell ref="G1017:H1017"/>
    <mergeCell ref="G1018:H1018"/>
    <mergeCell ref="G1019:H1019"/>
    <mergeCell ref="G1008:H1008"/>
    <mergeCell ref="G1009:H1009"/>
    <mergeCell ref="G1010:H1010"/>
    <mergeCell ref="G1011:H1011"/>
    <mergeCell ref="G1012:H1012"/>
    <mergeCell ref="G1013:H1013"/>
    <mergeCell ref="G1002:H1002"/>
    <mergeCell ref="G1003:H1003"/>
    <mergeCell ref="G1004:H1004"/>
    <mergeCell ref="G1005:H1005"/>
    <mergeCell ref="G1006:H1006"/>
    <mergeCell ref="G1007:H1007"/>
    <mergeCell ref="G996:H996"/>
    <mergeCell ref="G997:H997"/>
    <mergeCell ref="G998:H998"/>
    <mergeCell ref="G999:H999"/>
    <mergeCell ref="G1000:H1000"/>
    <mergeCell ref="G1001:H1001"/>
    <mergeCell ref="G969:H969"/>
    <mergeCell ref="G970:H970"/>
    <mergeCell ref="G992:H992"/>
    <mergeCell ref="G993:H993"/>
    <mergeCell ref="G994:H994"/>
    <mergeCell ref="G995:H995"/>
    <mergeCell ref="G963:H963"/>
    <mergeCell ref="G964:H964"/>
    <mergeCell ref="G965:H965"/>
    <mergeCell ref="G966:H966"/>
    <mergeCell ref="G967:H967"/>
    <mergeCell ref="G968:H968"/>
    <mergeCell ref="G976:H976"/>
    <mergeCell ref="G980:H980"/>
    <mergeCell ref="G991:H991"/>
    <mergeCell ref="G957:H957"/>
    <mergeCell ref="G958:H958"/>
    <mergeCell ref="G959:H959"/>
    <mergeCell ref="G960:H960"/>
    <mergeCell ref="G961:H961"/>
    <mergeCell ref="G962:H962"/>
    <mergeCell ref="G951:H951"/>
    <mergeCell ref="G952:H952"/>
    <mergeCell ref="G953:H953"/>
    <mergeCell ref="G954:H954"/>
    <mergeCell ref="G955:H955"/>
    <mergeCell ref="G956:H956"/>
    <mergeCell ref="G945:H945"/>
    <mergeCell ref="G946:H946"/>
    <mergeCell ref="G947:H947"/>
    <mergeCell ref="G948:H948"/>
    <mergeCell ref="G949:H949"/>
    <mergeCell ref="G950:H950"/>
    <mergeCell ref="G939:H939"/>
    <mergeCell ref="G940:H940"/>
    <mergeCell ref="G941:H941"/>
    <mergeCell ref="G942:H942"/>
    <mergeCell ref="G943:H943"/>
    <mergeCell ref="G944:H944"/>
    <mergeCell ref="G933:H933"/>
    <mergeCell ref="G934:H934"/>
    <mergeCell ref="G935:H935"/>
    <mergeCell ref="G936:H936"/>
    <mergeCell ref="G937:H937"/>
    <mergeCell ref="G938:H938"/>
    <mergeCell ref="G927:H927"/>
    <mergeCell ref="G928:H928"/>
    <mergeCell ref="G929:H929"/>
    <mergeCell ref="G930:H930"/>
    <mergeCell ref="G931:H931"/>
    <mergeCell ref="G932:H932"/>
    <mergeCell ref="G921:H921"/>
    <mergeCell ref="G922:H922"/>
    <mergeCell ref="G923:H923"/>
    <mergeCell ref="G924:H924"/>
    <mergeCell ref="G925:H925"/>
    <mergeCell ref="G926:H926"/>
    <mergeCell ref="G915:H915"/>
    <mergeCell ref="G916:H916"/>
    <mergeCell ref="G917:H917"/>
    <mergeCell ref="G918:H918"/>
    <mergeCell ref="G919:H919"/>
    <mergeCell ref="G920:H920"/>
    <mergeCell ref="G909:H909"/>
    <mergeCell ref="G910:H910"/>
    <mergeCell ref="G911:H911"/>
    <mergeCell ref="G912:H912"/>
    <mergeCell ref="G913:H913"/>
    <mergeCell ref="G914:H914"/>
    <mergeCell ref="G903:H903"/>
    <mergeCell ref="G904:H904"/>
    <mergeCell ref="G905:H905"/>
    <mergeCell ref="G906:H906"/>
    <mergeCell ref="G907:H907"/>
    <mergeCell ref="G908:H908"/>
    <mergeCell ref="G897:H897"/>
    <mergeCell ref="G898:H898"/>
    <mergeCell ref="G899:H899"/>
    <mergeCell ref="G900:H900"/>
    <mergeCell ref="G901:H901"/>
    <mergeCell ref="G902:H902"/>
    <mergeCell ref="G891:H891"/>
    <mergeCell ref="G892:H892"/>
    <mergeCell ref="G893:H893"/>
    <mergeCell ref="G894:H894"/>
    <mergeCell ref="G895:H895"/>
    <mergeCell ref="G896:H896"/>
    <mergeCell ref="G885:H885"/>
    <mergeCell ref="G886:H886"/>
    <mergeCell ref="G887:H887"/>
    <mergeCell ref="G888:H888"/>
    <mergeCell ref="G889:H889"/>
    <mergeCell ref="G890:H890"/>
    <mergeCell ref="G879:H879"/>
    <mergeCell ref="G880:H880"/>
    <mergeCell ref="G881:H881"/>
    <mergeCell ref="G882:H882"/>
    <mergeCell ref="G883:H883"/>
    <mergeCell ref="G884:H884"/>
    <mergeCell ref="G873:H873"/>
    <mergeCell ref="G874:H874"/>
    <mergeCell ref="G875:H875"/>
    <mergeCell ref="G876:H876"/>
    <mergeCell ref="G877:H877"/>
    <mergeCell ref="G878:H878"/>
    <mergeCell ref="G867:H867"/>
    <mergeCell ref="G868:H868"/>
    <mergeCell ref="G869:H869"/>
    <mergeCell ref="G870:H870"/>
    <mergeCell ref="G871:H871"/>
    <mergeCell ref="G872:H872"/>
    <mergeCell ref="G861:H861"/>
    <mergeCell ref="G862:H862"/>
    <mergeCell ref="G863:H863"/>
    <mergeCell ref="G864:H864"/>
    <mergeCell ref="G865:H865"/>
    <mergeCell ref="G866:H866"/>
    <mergeCell ref="G855:H855"/>
    <mergeCell ref="G856:H856"/>
    <mergeCell ref="G857:H857"/>
    <mergeCell ref="G858:H858"/>
    <mergeCell ref="G859:H859"/>
    <mergeCell ref="G860:H860"/>
    <mergeCell ref="G849:H849"/>
    <mergeCell ref="G850:H850"/>
    <mergeCell ref="G851:H851"/>
    <mergeCell ref="G852:H852"/>
    <mergeCell ref="G853:H853"/>
    <mergeCell ref="G854:H854"/>
    <mergeCell ref="G843:H843"/>
    <mergeCell ref="G844:H844"/>
    <mergeCell ref="G845:H845"/>
    <mergeCell ref="G846:H846"/>
    <mergeCell ref="G847:H847"/>
    <mergeCell ref="G848:H848"/>
    <mergeCell ref="G837:H837"/>
    <mergeCell ref="G838:H838"/>
    <mergeCell ref="G839:H839"/>
    <mergeCell ref="G840:H840"/>
    <mergeCell ref="G841:H841"/>
    <mergeCell ref="G842:H842"/>
    <mergeCell ref="G831:H831"/>
    <mergeCell ref="G832:H832"/>
    <mergeCell ref="G833:H833"/>
    <mergeCell ref="G834:H834"/>
    <mergeCell ref="G835:H835"/>
    <mergeCell ref="G836:H836"/>
    <mergeCell ref="G825:H825"/>
    <mergeCell ref="G826:H826"/>
    <mergeCell ref="G827:H827"/>
    <mergeCell ref="G828:H828"/>
    <mergeCell ref="G829:H829"/>
    <mergeCell ref="G830:H830"/>
    <mergeCell ref="G819:H819"/>
    <mergeCell ref="G820:H820"/>
    <mergeCell ref="G821:H821"/>
    <mergeCell ref="G822:H822"/>
    <mergeCell ref="G823:H823"/>
    <mergeCell ref="G824:H824"/>
    <mergeCell ref="G813:H813"/>
    <mergeCell ref="G814:H814"/>
    <mergeCell ref="G815:H815"/>
    <mergeCell ref="G816:H816"/>
    <mergeCell ref="G817:H817"/>
    <mergeCell ref="G818:H818"/>
    <mergeCell ref="G807:H807"/>
    <mergeCell ref="G808:H808"/>
    <mergeCell ref="G809:H809"/>
    <mergeCell ref="G810:H810"/>
    <mergeCell ref="G811:H811"/>
    <mergeCell ref="G812:H812"/>
    <mergeCell ref="G801:H801"/>
    <mergeCell ref="G802:H802"/>
    <mergeCell ref="G803:H803"/>
    <mergeCell ref="G804:H804"/>
    <mergeCell ref="G805:H805"/>
    <mergeCell ref="G806:H806"/>
    <mergeCell ref="G795:H795"/>
    <mergeCell ref="G796:H796"/>
    <mergeCell ref="G797:H797"/>
    <mergeCell ref="G798:H798"/>
    <mergeCell ref="G799:H799"/>
    <mergeCell ref="G800:H800"/>
    <mergeCell ref="G789:H789"/>
    <mergeCell ref="G790:H790"/>
    <mergeCell ref="G791:H791"/>
    <mergeCell ref="G792:H792"/>
    <mergeCell ref="G793:H793"/>
    <mergeCell ref="G794:H794"/>
    <mergeCell ref="G783:H783"/>
    <mergeCell ref="G784:H784"/>
    <mergeCell ref="G785:H785"/>
    <mergeCell ref="G786:H786"/>
    <mergeCell ref="G787:H787"/>
    <mergeCell ref="G788:H788"/>
    <mergeCell ref="G777:H777"/>
    <mergeCell ref="G778:H778"/>
    <mergeCell ref="G779:H779"/>
    <mergeCell ref="G780:H780"/>
    <mergeCell ref="G781:H781"/>
    <mergeCell ref="G782:H782"/>
    <mergeCell ref="G771:H771"/>
    <mergeCell ref="G772:H772"/>
    <mergeCell ref="G773:H773"/>
    <mergeCell ref="G774:H774"/>
    <mergeCell ref="G775:H775"/>
    <mergeCell ref="G776:H776"/>
    <mergeCell ref="G765:H765"/>
    <mergeCell ref="G766:H766"/>
    <mergeCell ref="G767:H767"/>
    <mergeCell ref="G768:H768"/>
    <mergeCell ref="G769:H769"/>
    <mergeCell ref="G770:H770"/>
    <mergeCell ref="G759:H759"/>
    <mergeCell ref="G760:H760"/>
    <mergeCell ref="G761:H761"/>
    <mergeCell ref="G762:H762"/>
    <mergeCell ref="G763:H763"/>
    <mergeCell ref="G764:H764"/>
    <mergeCell ref="G753:H753"/>
    <mergeCell ref="G754:H754"/>
    <mergeCell ref="G755:H755"/>
    <mergeCell ref="G756:H756"/>
    <mergeCell ref="G757:H757"/>
    <mergeCell ref="G758:H758"/>
    <mergeCell ref="G747:H747"/>
    <mergeCell ref="G748:H748"/>
    <mergeCell ref="G749:H749"/>
    <mergeCell ref="G750:H750"/>
    <mergeCell ref="G751:H751"/>
    <mergeCell ref="G752:H752"/>
    <mergeCell ref="G741:H741"/>
    <mergeCell ref="G742:H742"/>
    <mergeCell ref="G743:H743"/>
    <mergeCell ref="G744:H744"/>
    <mergeCell ref="G745:H745"/>
    <mergeCell ref="G746:H746"/>
    <mergeCell ref="G735:H735"/>
    <mergeCell ref="G736:H736"/>
    <mergeCell ref="G737:H737"/>
    <mergeCell ref="G738:H738"/>
    <mergeCell ref="G739:H739"/>
    <mergeCell ref="G740:H740"/>
    <mergeCell ref="G729:H729"/>
    <mergeCell ref="G730:H730"/>
    <mergeCell ref="G731:H731"/>
    <mergeCell ref="G732:H732"/>
    <mergeCell ref="G733:H733"/>
    <mergeCell ref="G734:H734"/>
    <mergeCell ref="G723:H723"/>
    <mergeCell ref="G724:H724"/>
    <mergeCell ref="G725:H725"/>
    <mergeCell ref="G726:H726"/>
    <mergeCell ref="G727:H727"/>
    <mergeCell ref="G728:H728"/>
    <mergeCell ref="G717:H717"/>
    <mergeCell ref="G718:H718"/>
    <mergeCell ref="G719:H719"/>
    <mergeCell ref="G720:H720"/>
    <mergeCell ref="G721:H721"/>
    <mergeCell ref="G722:H722"/>
    <mergeCell ref="G711:H711"/>
    <mergeCell ref="G712:H712"/>
    <mergeCell ref="G713:H713"/>
    <mergeCell ref="G714:H714"/>
    <mergeCell ref="G715:H715"/>
    <mergeCell ref="G716:H716"/>
    <mergeCell ref="G705:H705"/>
    <mergeCell ref="G706:H706"/>
    <mergeCell ref="G707:H707"/>
    <mergeCell ref="G708:H708"/>
    <mergeCell ref="G709:H709"/>
    <mergeCell ref="G710:H710"/>
    <mergeCell ref="G699:H699"/>
    <mergeCell ref="G700:H700"/>
    <mergeCell ref="G701:H701"/>
    <mergeCell ref="G702:H702"/>
    <mergeCell ref="G703:H703"/>
    <mergeCell ref="G704:H704"/>
    <mergeCell ref="G693:H693"/>
    <mergeCell ref="G694:H694"/>
    <mergeCell ref="G695:H695"/>
    <mergeCell ref="G696:H696"/>
    <mergeCell ref="G697:H697"/>
    <mergeCell ref="G698:H698"/>
    <mergeCell ref="G687:H687"/>
    <mergeCell ref="G688:H688"/>
    <mergeCell ref="G689:H689"/>
    <mergeCell ref="G690:H690"/>
    <mergeCell ref="G691:H691"/>
    <mergeCell ref="G692:H692"/>
    <mergeCell ref="G681:H681"/>
    <mergeCell ref="G682:H682"/>
    <mergeCell ref="G683:H683"/>
    <mergeCell ref="G684:H684"/>
    <mergeCell ref="G685:H685"/>
    <mergeCell ref="G686:H686"/>
    <mergeCell ref="G675:H675"/>
    <mergeCell ref="G676:H676"/>
    <mergeCell ref="G677:H677"/>
    <mergeCell ref="G678:H678"/>
    <mergeCell ref="G679:H679"/>
    <mergeCell ref="G680:H680"/>
    <mergeCell ref="G669:H669"/>
    <mergeCell ref="G670:H670"/>
    <mergeCell ref="G671:H671"/>
    <mergeCell ref="G672:H672"/>
    <mergeCell ref="G673:H673"/>
    <mergeCell ref="G674:H674"/>
    <mergeCell ref="G663:H663"/>
    <mergeCell ref="G664:H664"/>
    <mergeCell ref="G665:H665"/>
    <mergeCell ref="G666:H666"/>
    <mergeCell ref="G667:H667"/>
    <mergeCell ref="G668:H668"/>
    <mergeCell ref="G657:H657"/>
    <mergeCell ref="G658:H658"/>
    <mergeCell ref="G659:H659"/>
    <mergeCell ref="G660:H660"/>
    <mergeCell ref="G661:H661"/>
    <mergeCell ref="G662:H662"/>
    <mergeCell ref="G651:H651"/>
    <mergeCell ref="G652:H652"/>
    <mergeCell ref="G653:H653"/>
    <mergeCell ref="G654:H654"/>
    <mergeCell ref="G655:H655"/>
    <mergeCell ref="G656:H656"/>
    <mergeCell ref="G645:H645"/>
    <mergeCell ref="G646:H646"/>
    <mergeCell ref="G647:H647"/>
    <mergeCell ref="G648:H648"/>
    <mergeCell ref="G649:H649"/>
    <mergeCell ref="G650:H650"/>
    <mergeCell ref="G639:H639"/>
    <mergeCell ref="G640:H640"/>
    <mergeCell ref="G641:H641"/>
    <mergeCell ref="G642:H642"/>
    <mergeCell ref="G643:H643"/>
    <mergeCell ref="G644:H644"/>
    <mergeCell ref="G633:H633"/>
    <mergeCell ref="G634:H634"/>
    <mergeCell ref="G635:H635"/>
    <mergeCell ref="G636:H636"/>
    <mergeCell ref="G637:H637"/>
    <mergeCell ref="G638:H638"/>
    <mergeCell ref="G627:H627"/>
    <mergeCell ref="G628:H628"/>
    <mergeCell ref="G629:H629"/>
    <mergeCell ref="G630:H630"/>
    <mergeCell ref="G631:H631"/>
    <mergeCell ref="G632:H632"/>
    <mergeCell ref="G621:H621"/>
    <mergeCell ref="G622:H622"/>
    <mergeCell ref="G623:H623"/>
    <mergeCell ref="G624:H624"/>
    <mergeCell ref="G625:H625"/>
    <mergeCell ref="G626:H626"/>
    <mergeCell ref="G615:H615"/>
    <mergeCell ref="G616:H616"/>
    <mergeCell ref="G617:H617"/>
    <mergeCell ref="G618:H618"/>
    <mergeCell ref="G619:H619"/>
    <mergeCell ref="G620:H620"/>
    <mergeCell ref="G609:H609"/>
    <mergeCell ref="G610:H610"/>
    <mergeCell ref="G611:H611"/>
    <mergeCell ref="G612:H612"/>
    <mergeCell ref="G613:H613"/>
    <mergeCell ref="G614:H614"/>
    <mergeCell ref="G603:H603"/>
    <mergeCell ref="G604:H604"/>
    <mergeCell ref="G605:H605"/>
    <mergeCell ref="G606:H606"/>
    <mergeCell ref="G607:H607"/>
    <mergeCell ref="G608:H608"/>
    <mergeCell ref="G597:H597"/>
    <mergeCell ref="G598:H598"/>
    <mergeCell ref="G599:H599"/>
    <mergeCell ref="G600:H600"/>
    <mergeCell ref="G601:H601"/>
    <mergeCell ref="G602:H602"/>
    <mergeCell ref="G591:H591"/>
    <mergeCell ref="G592:H592"/>
    <mergeCell ref="G593:H593"/>
    <mergeCell ref="G594:H594"/>
    <mergeCell ref="G595:H595"/>
    <mergeCell ref="G596:H596"/>
    <mergeCell ref="G585:H585"/>
    <mergeCell ref="G586:H586"/>
    <mergeCell ref="G587:H587"/>
    <mergeCell ref="G588:H588"/>
    <mergeCell ref="G589:H589"/>
    <mergeCell ref="G590:H590"/>
    <mergeCell ref="G579:H579"/>
    <mergeCell ref="G580:H580"/>
    <mergeCell ref="G581:H581"/>
    <mergeCell ref="G582:H582"/>
    <mergeCell ref="G583:H583"/>
    <mergeCell ref="G584:H584"/>
    <mergeCell ref="G573:H573"/>
    <mergeCell ref="G574:H574"/>
    <mergeCell ref="G575:H575"/>
    <mergeCell ref="G576:H576"/>
    <mergeCell ref="G577:H577"/>
    <mergeCell ref="G578:H578"/>
    <mergeCell ref="G567:H567"/>
    <mergeCell ref="G568:H568"/>
    <mergeCell ref="G569:H569"/>
    <mergeCell ref="G570:H570"/>
    <mergeCell ref="G571:H571"/>
    <mergeCell ref="G572:H572"/>
    <mergeCell ref="G561:H561"/>
    <mergeCell ref="G562:H562"/>
    <mergeCell ref="G563:H563"/>
    <mergeCell ref="G564:H564"/>
    <mergeCell ref="G565:H565"/>
    <mergeCell ref="G566:H566"/>
    <mergeCell ref="G555:H555"/>
    <mergeCell ref="G556:H556"/>
    <mergeCell ref="G557:H557"/>
    <mergeCell ref="G558:H558"/>
    <mergeCell ref="G559:H559"/>
    <mergeCell ref="G560:H560"/>
    <mergeCell ref="G549:H549"/>
    <mergeCell ref="G550:H550"/>
    <mergeCell ref="G551:H551"/>
    <mergeCell ref="G552:H552"/>
    <mergeCell ref="G553:H553"/>
    <mergeCell ref="G554:H554"/>
    <mergeCell ref="G543:H543"/>
    <mergeCell ref="G544:H544"/>
    <mergeCell ref="G545:H545"/>
    <mergeCell ref="G546:H546"/>
    <mergeCell ref="G547:H547"/>
    <mergeCell ref="G548:H548"/>
    <mergeCell ref="G537:H537"/>
    <mergeCell ref="G538:H538"/>
    <mergeCell ref="G539:H539"/>
    <mergeCell ref="G540:H540"/>
    <mergeCell ref="G541:H541"/>
    <mergeCell ref="G542:H542"/>
    <mergeCell ref="G531:H531"/>
    <mergeCell ref="G532:H532"/>
    <mergeCell ref="G533:H533"/>
    <mergeCell ref="G534:H534"/>
    <mergeCell ref="G535:H535"/>
    <mergeCell ref="G536:H536"/>
    <mergeCell ref="G525:H525"/>
    <mergeCell ref="G526:H526"/>
    <mergeCell ref="G527:H527"/>
    <mergeCell ref="G528:H528"/>
    <mergeCell ref="G529:H529"/>
    <mergeCell ref="G530:H530"/>
    <mergeCell ref="G519:H519"/>
    <mergeCell ref="G520:H520"/>
    <mergeCell ref="G521:H521"/>
    <mergeCell ref="G522:H522"/>
    <mergeCell ref="G523:H523"/>
    <mergeCell ref="G524:H524"/>
    <mergeCell ref="G513:H513"/>
    <mergeCell ref="G514:H514"/>
    <mergeCell ref="G515:H515"/>
    <mergeCell ref="G516:H516"/>
    <mergeCell ref="G517:H517"/>
    <mergeCell ref="G518:H518"/>
    <mergeCell ref="G507:H507"/>
    <mergeCell ref="G508:H508"/>
    <mergeCell ref="G509:H509"/>
    <mergeCell ref="G510:H510"/>
    <mergeCell ref="G511:H511"/>
    <mergeCell ref="G512:H512"/>
    <mergeCell ref="G501:H501"/>
    <mergeCell ref="G502:H502"/>
    <mergeCell ref="G503:H503"/>
    <mergeCell ref="G504:H504"/>
    <mergeCell ref="G505:H505"/>
    <mergeCell ref="G506:H506"/>
    <mergeCell ref="G495:H495"/>
    <mergeCell ref="G496:H496"/>
    <mergeCell ref="G497:H497"/>
    <mergeCell ref="G498:H498"/>
    <mergeCell ref="G499:H499"/>
    <mergeCell ref="G500:H500"/>
    <mergeCell ref="G489:H489"/>
    <mergeCell ref="G490:H490"/>
    <mergeCell ref="G491:H491"/>
    <mergeCell ref="G492:H492"/>
    <mergeCell ref="G493:H493"/>
    <mergeCell ref="G494:H494"/>
    <mergeCell ref="G483:H483"/>
    <mergeCell ref="G484:H484"/>
    <mergeCell ref="G485:H485"/>
    <mergeCell ref="G486:H486"/>
    <mergeCell ref="G487:H487"/>
    <mergeCell ref="G488:H488"/>
    <mergeCell ref="G477:H477"/>
    <mergeCell ref="G478:H478"/>
    <mergeCell ref="G479:H479"/>
    <mergeCell ref="G480:H480"/>
    <mergeCell ref="G481:I482"/>
    <mergeCell ref="G471:H471"/>
    <mergeCell ref="G472:H472"/>
    <mergeCell ref="G473:H473"/>
    <mergeCell ref="G474:H474"/>
    <mergeCell ref="G475:H475"/>
    <mergeCell ref="G476:H476"/>
    <mergeCell ref="G465:H465"/>
    <mergeCell ref="G466:H466"/>
    <mergeCell ref="G467:H467"/>
    <mergeCell ref="G468:H468"/>
    <mergeCell ref="G469:H469"/>
    <mergeCell ref="G470:H470"/>
    <mergeCell ref="G455:H455"/>
    <mergeCell ref="G456:H456"/>
    <mergeCell ref="G457:H457"/>
    <mergeCell ref="G458:H458"/>
    <mergeCell ref="G459:H459"/>
    <mergeCell ref="G460:H460"/>
    <mergeCell ref="G461:H461"/>
    <mergeCell ref="G462:H462"/>
    <mergeCell ref="G463:H463"/>
    <mergeCell ref="G464:H464"/>
    <mergeCell ref="G449:H449"/>
    <mergeCell ref="G450:H450"/>
    <mergeCell ref="G451:H451"/>
    <mergeCell ref="G452:H452"/>
    <mergeCell ref="G453:H453"/>
    <mergeCell ref="G454:H454"/>
    <mergeCell ref="G443:H443"/>
    <mergeCell ref="G444:H444"/>
    <mergeCell ref="G445:H445"/>
    <mergeCell ref="G446:H446"/>
    <mergeCell ref="G447:H447"/>
    <mergeCell ref="G448:H448"/>
    <mergeCell ref="G437:H437"/>
    <mergeCell ref="G438:H438"/>
    <mergeCell ref="G439:H439"/>
    <mergeCell ref="G440:H440"/>
    <mergeCell ref="G441:H441"/>
    <mergeCell ref="G442:H442"/>
    <mergeCell ref="G431:H431"/>
    <mergeCell ref="G432:H432"/>
    <mergeCell ref="G433:H433"/>
    <mergeCell ref="G434:H434"/>
    <mergeCell ref="G435:H435"/>
    <mergeCell ref="G436:H436"/>
    <mergeCell ref="G425:H425"/>
    <mergeCell ref="G426:H426"/>
    <mergeCell ref="G427:H427"/>
    <mergeCell ref="G428:H428"/>
    <mergeCell ref="G429:H429"/>
    <mergeCell ref="G430:H430"/>
    <mergeCell ref="G419:H419"/>
    <mergeCell ref="G420:H420"/>
    <mergeCell ref="G421:H421"/>
    <mergeCell ref="G422:H422"/>
    <mergeCell ref="G423:H423"/>
    <mergeCell ref="G424:H424"/>
    <mergeCell ref="G413:H413"/>
    <mergeCell ref="G414:H414"/>
    <mergeCell ref="G415:H415"/>
    <mergeCell ref="G416:H416"/>
    <mergeCell ref="G417:H417"/>
    <mergeCell ref="G418:H418"/>
    <mergeCell ref="G407:H407"/>
    <mergeCell ref="G408:H408"/>
    <mergeCell ref="G409:H409"/>
    <mergeCell ref="G410:H410"/>
    <mergeCell ref="G411:H411"/>
    <mergeCell ref="G412:H412"/>
    <mergeCell ref="G401:H401"/>
    <mergeCell ref="G402:H402"/>
    <mergeCell ref="G403:H403"/>
    <mergeCell ref="G404:H404"/>
    <mergeCell ref="G405:H405"/>
    <mergeCell ref="G406:H406"/>
    <mergeCell ref="G395:H395"/>
    <mergeCell ref="G396:H396"/>
    <mergeCell ref="G397:H397"/>
    <mergeCell ref="G398:H398"/>
    <mergeCell ref="G399:H399"/>
    <mergeCell ref="G400:H400"/>
    <mergeCell ref="G389:H389"/>
    <mergeCell ref="G390:H390"/>
    <mergeCell ref="G391:H391"/>
    <mergeCell ref="G392:H392"/>
    <mergeCell ref="G393:H393"/>
    <mergeCell ref="G394:H394"/>
    <mergeCell ref="G379:H379"/>
    <mergeCell ref="G380:H380"/>
    <mergeCell ref="G381:H381"/>
    <mergeCell ref="G386:H386"/>
    <mergeCell ref="G387:H387"/>
    <mergeCell ref="G388:H388"/>
    <mergeCell ref="G383:H383"/>
    <mergeCell ref="G385:H385"/>
    <mergeCell ref="G373:H373"/>
    <mergeCell ref="G374:H374"/>
    <mergeCell ref="G375:H375"/>
    <mergeCell ref="G376:H376"/>
    <mergeCell ref="G377:H377"/>
    <mergeCell ref="G378:H378"/>
    <mergeCell ref="G367:H367"/>
    <mergeCell ref="G368:H368"/>
    <mergeCell ref="G369:H369"/>
    <mergeCell ref="G370:H370"/>
    <mergeCell ref="G371:H371"/>
    <mergeCell ref="G372:H372"/>
    <mergeCell ref="G361:H361"/>
    <mergeCell ref="G362:H362"/>
    <mergeCell ref="G363:H363"/>
    <mergeCell ref="G364:H364"/>
    <mergeCell ref="G365:H365"/>
    <mergeCell ref="G366:H366"/>
    <mergeCell ref="G355:H355"/>
    <mergeCell ref="G356:H356"/>
    <mergeCell ref="G357:H357"/>
    <mergeCell ref="G358:H358"/>
    <mergeCell ref="G359:H359"/>
    <mergeCell ref="G360:H360"/>
    <mergeCell ref="G350:H350"/>
    <mergeCell ref="G351:H351"/>
    <mergeCell ref="G352:H352"/>
    <mergeCell ref="G353:H353"/>
    <mergeCell ref="G354:H354"/>
    <mergeCell ref="G343:H343"/>
    <mergeCell ref="G344:H344"/>
    <mergeCell ref="G345:H345"/>
    <mergeCell ref="G346:H346"/>
    <mergeCell ref="G347:H347"/>
    <mergeCell ref="G348:I349"/>
    <mergeCell ref="G248:H248"/>
    <mergeCell ref="G249:H249"/>
    <mergeCell ref="G342:H342"/>
    <mergeCell ref="G239:H239"/>
    <mergeCell ref="G240:H240"/>
    <mergeCell ref="G241:H241"/>
    <mergeCell ref="G242:H242"/>
    <mergeCell ref="G243:H243"/>
    <mergeCell ref="G244:H244"/>
    <mergeCell ref="G233:H233"/>
    <mergeCell ref="G234:H234"/>
    <mergeCell ref="G235:H235"/>
    <mergeCell ref="G236:H236"/>
    <mergeCell ref="G237:H237"/>
    <mergeCell ref="G238:H238"/>
    <mergeCell ref="G335:H335"/>
    <mergeCell ref="G341:H341"/>
    <mergeCell ref="G259:H259"/>
    <mergeCell ref="G271:H271"/>
    <mergeCell ref="G274:H274"/>
    <mergeCell ref="G291:I292"/>
    <mergeCell ref="G294:I295"/>
    <mergeCell ref="G320:I321"/>
    <mergeCell ref="G229:H229"/>
    <mergeCell ref="G230:H230"/>
    <mergeCell ref="G231:H231"/>
    <mergeCell ref="G232:H232"/>
    <mergeCell ref="G221:H221"/>
    <mergeCell ref="G222:H222"/>
    <mergeCell ref="G223:H223"/>
    <mergeCell ref="G226:H226"/>
    <mergeCell ref="G215:H215"/>
    <mergeCell ref="G216:H216"/>
    <mergeCell ref="G217:H217"/>
    <mergeCell ref="G218:H218"/>
    <mergeCell ref="G219:H219"/>
    <mergeCell ref="G220:H220"/>
    <mergeCell ref="G245:H245"/>
    <mergeCell ref="G246:H246"/>
    <mergeCell ref="G247:H247"/>
    <mergeCell ref="G209:H209"/>
    <mergeCell ref="G210:H210"/>
    <mergeCell ref="G211:H211"/>
    <mergeCell ref="G212:H212"/>
    <mergeCell ref="G213:H213"/>
    <mergeCell ref="G214:H214"/>
    <mergeCell ref="G183:H183"/>
    <mergeCell ref="G184:H184"/>
    <mergeCell ref="G185:H185"/>
    <mergeCell ref="G186:H186"/>
    <mergeCell ref="G187:H187"/>
    <mergeCell ref="G179:H179"/>
    <mergeCell ref="G180:H180"/>
    <mergeCell ref="G181:H181"/>
    <mergeCell ref="G182:H182"/>
    <mergeCell ref="G227:H227"/>
    <mergeCell ref="G228:H228"/>
    <mergeCell ref="G107:H107"/>
    <mergeCell ref="G155:H155"/>
    <mergeCell ref="G156:H156"/>
    <mergeCell ref="G157:H157"/>
    <mergeCell ref="G158:H158"/>
    <mergeCell ref="G159:H159"/>
    <mergeCell ref="G160:H160"/>
    <mergeCell ref="G149:H149"/>
    <mergeCell ref="G150:H150"/>
    <mergeCell ref="G151:H151"/>
    <mergeCell ref="G152:H152"/>
    <mergeCell ref="G153:H153"/>
    <mergeCell ref="G154:H154"/>
    <mergeCell ref="G143:H143"/>
    <mergeCell ref="G144:H144"/>
    <mergeCell ref="G145:H145"/>
    <mergeCell ref="G146:H146"/>
    <mergeCell ref="G147:H147"/>
    <mergeCell ref="G148:H148"/>
    <mergeCell ref="G88:H88"/>
    <mergeCell ref="G82:H82"/>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58:H58"/>
    <mergeCell ref="G108:H108"/>
    <mergeCell ref="G109:H109"/>
    <mergeCell ref="G110:H110"/>
    <mergeCell ref="G111:H111"/>
    <mergeCell ref="G112:H112"/>
    <mergeCell ref="G74:H74"/>
    <mergeCell ref="G75:H75"/>
    <mergeCell ref="G76:H76"/>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A1686:D1686"/>
    <mergeCell ref="E1686:F1686"/>
    <mergeCell ref="C1527:E1527"/>
    <mergeCell ref="C1680:E1680"/>
    <mergeCell ref="C1681:E1681"/>
    <mergeCell ref="D1682:E1682"/>
    <mergeCell ref="C1683:E1683"/>
    <mergeCell ref="C1478:E1478"/>
    <mergeCell ref="C1509:E1509"/>
    <mergeCell ref="C1046:E1046"/>
    <mergeCell ref="C1088:E1088"/>
    <mergeCell ref="C1124:E1124"/>
    <mergeCell ref="C1225:E1225"/>
    <mergeCell ref="C1242:E1242"/>
    <mergeCell ref="C459:E459"/>
    <mergeCell ref="C628:E628"/>
    <mergeCell ref="C690:E690"/>
    <mergeCell ref="C939:E939"/>
    <mergeCell ref="C1006:E1006"/>
    <mergeCell ref="C1589:C1590"/>
    <mergeCell ref="A1684:F1684"/>
    <mergeCell ref="A1685:D1685"/>
    <mergeCell ref="E1685:F1685"/>
    <mergeCell ref="C1290:E1290"/>
    <mergeCell ref="C1338:E1338"/>
    <mergeCell ref="C1401:E1401"/>
    <mergeCell ref="B1:I1"/>
    <mergeCell ref="A2:B2"/>
    <mergeCell ref="C2:D2"/>
    <mergeCell ref="G2:I2"/>
    <mergeCell ref="A4:B4"/>
    <mergeCell ref="F4:I4"/>
    <mergeCell ref="G31:H31"/>
    <mergeCell ref="G33:H33"/>
    <mergeCell ref="A5:A6"/>
    <mergeCell ref="B5:B6"/>
    <mergeCell ref="C5:C6"/>
    <mergeCell ref="D5:E5"/>
    <mergeCell ref="G5:I5"/>
    <mergeCell ref="G6:I6"/>
    <mergeCell ref="G19:H19"/>
    <mergeCell ref="G20:H20"/>
    <mergeCell ref="G21:H21"/>
    <mergeCell ref="G8:I9"/>
    <mergeCell ref="G14:I15"/>
    <mergeCell ref="G17:I18"/>
    <mergeCell ref="G23:I24"/>
    <mergeCell ref="G26:I27"/>
    <mergeCell ref="G28:I29"/>
    <mergeCell ref="C251:E251"/>
    <mergeCell ref="C288:E288"/>
    <mergeCell ref="C317:E317"/>
    <mergeCell ref="G47:H47"/>
    <mergeCell ref="G48:H48"/>
    <mergeCell ref="G49:H49"/>
    <mergeCell ref="G50:H50"/>
    <mergeCell ref="G51:H51"/>
    <mergeCell ref="G52:H52"/>
    <mergeCell ref="G41:H41"/>
    <mergeCell ref="G42:H42"/>
    <mergeCell ref="G171:H171"/>
    <mergeCell ref="G37:H37"/>
    <mergeCell ref="G38:H38"/>
    <mergeCell ref="G39:H39"/>
    <mergeCell ref="G40:H40"/>
    <mergeCell ref="G286:H286"/>
    <mergeCell ref="G297:H297"/>
    <mergeCell ref="G253:I254"/>
    <mergeCell ref="G256:I257"/>
    <mergeCell ref="C163:E163"/>
    <mergeCell ref="G66:H66"/>
    <mergeCell ref="G67:H67"/>
    <mergeCell ref="G44:H44"/>
    <mergeCell ref="G45:H45"/>
    <mergeCell ref="G43:H43"/>
    <mergeCell ref="G71:H71"/>
    <mergeCell ref="G72:H72"/>
    <mergeCell ref="G73:H73"/>
    <mergeCell ref="C190:E190"/>
    <mergeCell ref="C45:E45"/>
    <mergeCell ref="G77:H77"/>
    <mergeCell ref="G68:I69"/>
    <mergeCell ref="G168:I169"/>
    <mergeCell ref="G174:I175"/>
    <mergeCell ref="G177:I178"/>
    <mergeCell ref="G188:I189"/>
    <mergeCell ref="G192:I193"/>
    <mergeCell ref="G195:I196"/>
    <mergeCell ref="G201:I202"/>
    <mergeCell ref="G204:I205"/>
    <mergeCell ref="G207:I208"/>
    <mergeCell ref="G224:I225"/>
    <mergeCell ref="G46:H46"/>
    <mergeCell ref="G35:H35"/>
    <mergeCell ref="G36:H36"/>
    <mergeCell ref="G65:H65"/>
    <mergeCell ref="G34:H34"/>
    <mergeCell ref="G78:H78"/>
    <mergeCell ref="G79:H79"/>
    <mergeCell ref="G80:H80"/>
    <mergeCell ref="G81:H81"/>
    <mergeCell ref="G70:H70"/>
    <mergeCell ref="G59:H59"/>
    <mergeCell ref="G60:H60"/>
    <mergeCell ref="G61:H61"/>
    <mergeCell ref="G62:H62"/>
    <mergeCell ref="G63:H63"/>
    <mergeCell ref="G64:H64"/>
    <mergeCell ref="G53:H53"/>
    <mergeCell ref="G54:H54"/>
    <mergeCell ref="G55:H55"/>
    <mergeCell ref="G56:H56"/>
    <mergeCell ref="G57:H57"/>
  </mergeCells>
  <printOptions horizontalCentered="1"/>
  <pageMargins left="0.39" right="0.2" top="0.2" bottom="0.2" header="0.31" footer="0.31"/>
  <pageSetup paperSize="9" scale="48" fitToHeight="61" orientation="landscape" r:id="rId1"/>
  <headerFooter>
    <oddFooter>&amp;RPágina &amp;P de &amp;N</oddFooter>
  </headerFooter>
  <rowBreaks count="1" manualBreakCount="1">
    <brk id="143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5"/>
  <sheetViews>
    <sheetView tabSelected="1" zoomScale="60" zoomScaleNormal="60" zoomScaleSheetLayoutView="100" workbookViewId="0">
      <selection sqref="A1:T35"/>
    </sheetView>
  </sheetViews>
  <sheetFormatPr defaultColWidth="9.140625" defaultRowHeight="15" x14ac:dyDescent="0.25"/>
  <cols>
    <col min="2" max="2" width="46.140625" customWidth="1"/>
    <col min="3" max="3" width="18.28515625" customWidth="1"/>
    <col min="4" max="4" width="17.28515625" customWidth="1"/>
    <col min="5" max="5" width="12" customWidth="1"/>
    <col min="7" max="7" width="14" customWidth="1"/>
    <col min="9" max="9" width="15.28515625" customWidth="1"/>
    <col min="11" max="11" width="13.42578125" customWidth="1"/>
    <col min="13" max="13" width="15.85546875" customWidth="1"/>
    <col min="14" max="14" width="9.7109375" customWidth="1"/>
    <col min="15" max="15" width="15.140625" customWidth="1"/>
    <col min="16" max="16" width="12.140625" customWidth="1"/>
    <col min="17" max="17" width="14.28515625" customWidth="1"/>
    <col min="19" max="19" width="15.140625" customWidth="1"/>
    <col min="20" max="20" width="19.42578125" customWidth="1"/>
  </cols>
  <sheetData>
    <row r="1" spans="1:22" ht="18" x14ac:dyDescent="0.25">
      <c r="A1" s="284" t="s">
        <v>1704</v>
      </c>
      <c r="B1" s="285"/>
      <c r="C1" s="285"/>
      <c r="D1" s="285"/>
      <c r="E1" s="285"/>
      <c r="F1" s="285"/>
      <c r="G1" s="285"/>
      <c r="H1" s="285"/>
      <c r="I1" s="285"/>
      <c r="J1" s="285"/>
      <c r="K1" s="285"/>
      <c r="L1" s="285"/>
      <c r="M1" s="285"/>
      <c r="N1" s="285"/>
      <c r="O1" s="285"/>
      <c r="P1" s="285"/>
      <c r="Q1" s="285"/>
      <c r="R1" s="286"/>
      <c r="S1" s="299"/>
      <c r="T1" s="300"/>
      <c r="U1" s="203"/>
      <c r="V1" s="203"/>
    </row>
    <row r="2" spans="1:22" ht="15.75" x14ac:dyDescent="0.25">
      <c r="A2" s="1"/>
      <c r="B2" s="279" t="s">
        <v>1730</v>
      </c>
      <c r="C2" s="280"/>
      <c r="D2" s="280"/>
      <c r="E2" s="280"/>
      <c r="F2" s="280"/>
      <c r="G2" s="280"/>
      <c r="H2" s="280"/>
      <c r="I2" s="281"/>
      <c r="J2" s="279" t="s">
        <v>1726</v>
      </c>
      <c r="K2" s="280"/>
      <c r="L2" s="280"/>
      <c r="M2" s="280"/>
      <c r="N2" s="280"/>
      <c r="O2" s="280"/>
      <c r="P2" s="280"/>
      <c r="Q2" s="280"/>
      <c r="R2" s="281"/>
      <c r="S2" s="301"/>
      <c r="T2" s="302"/>
      <c r="U2" s="203"/>
      <c r="V2" s="203"/>
    </row>
    <row r="3" spans="1:22" ht="36.75" customHeight="1" x14ac:dyDescent="0.25">
      <c r="A3" s="1"/>
      <c r="B3" s="279" t="s">
        <v>1728</v>
      </c>
      <c r="C3" s="280"/>
      <c r="D3" s="280"/>
      <c r="E3" s="280"/>
      <c r="F3" s="280"/>
      <c r="G3" s="280"/>
      <c r="H3" s="280"/>
      <c r="I3" s="281"/>
      <c r="J3" s="287" t="s">
        <v>1727</v>
      </c>
      <c r="K3" s="288"/>
      <c r="L3" s="288"/>
      <c r="M3" s="288"/>
      <c r="N3" s="288"/>
      <c r="O3" s="288"/>
      <c r="P3" s="288"/>
      <c r="Q3" s="288"/>
      <c r="R3" s="289"/>
      <c r="S3" s="301"/>
      <c r="T3" s="302"/>
      <c r="U3" s="203"/>
      <c r="V3" s="203"/>
    </row>
    <row r="4" spans="1:22" ht="16.5" customHeight="1" x14ac:dyDescent="0.25">
      <c r="A4" s="1"/>
      <c r="B4" s="2" t="s">
        <v>1758</v>
      </c>
      <c r="C4" s="174"/>
      <c r="D4" s="174"/>
      <c r="E4" s="174"/>
      <c r="F4" s="174"/>
      <c r="G4" s="174"/>
      <c r="H4" s="174"/>
      <c r="I4" s="174"/>
      <c r="J4" s="175"/>
      <c r="K4" s="175"/>
      <c r="L4" s="175"/>
      <c r="M4" s="175"/>
      <c r="N4" s="175"/>
      <c r="O4" s="175"/>
      <c r="P4" s="175"/>
      <c r="Q4" s="175"/>
      <c r="R4" s="176"/>
      <c r="S4" s="301"/>
      <c r="T4" s="302"/>
      <c r="U4" s="203"/>
      <c r="V4" s="203"/>
    </row>
    <row r="5" spans="1:22" ht="15.75" x14ac:dyDescent="0.25">
      <c r="A5" s="2"/>
      <c r="B5" s="279" t="s">
        <v>1729</v>
      </c>
      <c r="C5" s="280"/>
      <c r="D5" s="280"/>
      <c r="E5" s="280"/>
      <c r="F5" s="280"/>
      <c r="G5" s="280"/>
      <c r="H5" s="280"/>
      <c r="I5" s="280"/>
      <c r="J5" s="280"/>
      <c r="K5" s="280"/>
      <c r="L5" s="280"/>
      <c r="M5" s="280"/>
      <c r="N5" s="280"/>
      <c r="O5" s="280"/>
      <c r="P5" s="280"/>
      <c r="Q5" s="280"/>
      <c r="R5" s="281"/>
      <c r="S5" s="301"/>
      <c r="T5" s="302"/>
      <c r="U5" s="203"/>
      <c r="V5" s="203"/>
    </row>
    <row r="6" spans="1:22" ht="15" customHeight="1" x14ac:dyDescent="0.25">
      <c r="A6" s="294" t="s">
        <v>5</v>
      </c>
      <c r="B6" s="283" t="s">
        <v>6</v>
      </c>
      <c r="C6" s="295" t="s">
        <v>1705</v>
      </c>
      <c r="D6" s="296" t="s">
        <v>1706</v>
      </c>
      <c r="E6" s="282" t="s">
        <v>1707</v>
      </c>
      <c r="F6" s="283" t="s">
        <v>1708</v>
      </c>
      <c r="G6" s="283"/>
      <c r="H6" s="283" t="s">
        <v>1709</v>
      </c>
      <c r="I6" s="283"/>
      <c r="J6" s="283" t="s">
        <v>1710</v>
      </c>
      <c r="K6" s="283"/>
      <c r="L6" s="283" t="s">
        <v>1711</v>
      </c>
      <c r="M6" s="283"/>
      <c r="N6" s="283" t="s">
        <v>1712</v>
      </c>
      <c r="O6" s="283"/>
      <c r="P6" s="283" t="s">
        <v>1713</v>
      </c>
      <c r="Q6" s="283"/>
      <c r="R6" s="283" t="s">
        <v>1724</v>
      </c>
      <c r="S6" s="283"/>
      <c r="T6" s="290" t="s">
        <v>1714</v>
      </c>
      <c r="U6" s="203"/>
      <c r="V6" s="203"/>
    </row>
    <row r="7" spans="1:22" ht="15" customHeight="1" x14ac:dyDescent="0.25">
      <c r="A7" s="294"/>
      <c r="B7" s="283"/>
      <c r="C7" s="295"/>
      <c r="D7" s="297"/>
      <c r="E7" s="282"/>
      <c r="F7" s="205" t="s">
        <v>1715</v>
      </c>
      <c r="G7" s="204" t="s">
        <v>1705</v>
      </c>
      <c r="H7" s="205" t="s">
        <v>1715</v>
      </c>
      <c r="I7" s="204" t="s">
        <v>1705</v>
      </c>
      <c r="J7" s="205" t="s">
        <v>1715</v>
      </c>
      <c r="K7" s="204" t="s">
        <v>1705</v>
      </c>
      <c r="L7" s="205" t="s">
        <v>1715</v>
      </c>
      <c r="M7" s="204" t="s">
        <v>1705</v>
      </c>
      <c r="N7" s="205" t="s">
        <v>1715</v>
      </c>
      <c r="O7" s="204" t="s">
        <v>1705</v>
      </c>
      <c r="P7" s="205" t="s">
        <v>1715</v>
      </c>
      <c r="Q7" s="204" t="s">
        <v>1705</v>
      </c>
      <c r="R7" s="205" t="s">
        <v>1715</v>
      </c>
      <c r="S7" s="204" t="s">
        <v>1705</v>
      </c>
      <c r="T7" s="290"/>
      <c r="U7" s="203"/>
      <c r="V7" s="203"/>
    </row>
    <row r="8" spans="1:22" x14ac:dyDescent="0.25">
      <c r="A8" s="206">
        <v>1</v>
      </c>
      <c r="B8" s="207" t="str">
        <f>'[1]CONVÊNIO-EM ---'!B6</f>
        <v>INSTALAÇÃO DOS SERVIÇOS DE ENGENHARIA</v>
      </c>
      <c r="C8" s="208">
        <f>'PLANILHA CONVÊNIO'!$F45</f>
        <v>165831.65340000001</v>
      </c>
      <c r="D8" s="208">
        <f>C8*(1+'PLANILHA CONVÊNIO'!$C$1682)</f>
        <v>200556.80162196001</v>
      </c>
      <c r="E8" s="209">
        <f t="shared" ref="E8:E30" si="0">D8/$D$32</f>
        <v>4.5937936767328255E-2</v>
      </c>
      <c r="F8" s="210">
        <v>1</v>
      </c>
      <c r="G8" s="208">
        <f t="shared" ref="G8:G30" si="1">D8*F8</f>
        <v>200556.80162196001</v>
      </c>
      <c r="H8" s="210"/>
      <c r="I8" s="208">
        <f t="shared" ref="I8:I30" si="2">D8*H8</f>
        <v>0</v>
      </c>
      <c r="J8" s="210"/>
      <c r="K8" s="208">
        <f t="shared" ref="K8:K30" si="3">D8*J8</f>
        <v>0</v>
      </c>
      <c r="L8" s="210"/>
      <c r="M8" s="208">
        <f t="shared" ref="M8:M30" si="4">D8*L8</f>
        <v>0</v>
      </c>
      <c r="N8" s="210"/>
      <c r="O8" s="208">
        <f t="shared" ref="O8:O30" si="5">D8*N8</f>
        <v>0</v>
      </c>
      <c r="P8" s="210"/>
      <c r="Q8" s="208">
        <f t="shared" ref="Q8:Q30" si="6">D8*P8</f>
        <v>0</v>
      </c>
      <c r="R8" s="210"/>
      <c r="S8" s="208">
        <f t="shared" ref="S8:S13" si="7">F8*R8</f>
        <v>0</v>
      </c>
      <c r="T8" s="208">
        <f>G8+I8+K8+M8+O8+Q8+S8</f>
        <v>200556.80162196001</v>
      </c>
      <c r="U8" s="203"/>
      <c r="V8" s="203"/>
    </row>
    <row r="9" spans="1:22" x14ac:dyDescent="0.25">
      <c r="A9" s="211">
        <v>2</v>
      </c>
      <c r="B9" s="212" t="str">
        <f>'[1]CONVÊNIO-EM ---'!B33</f>
        <v>DEMOLIÇÕES E REMOÇÕES</v>
      </c>
      <c r="C9" s="208">
        <f>'PLANILHA CONVÊNIO'!F163</f>
        <v>7610</v>
      </c>
      <c r="D9" s="208">
        <f>C9*(1+'PLANILHA CONVÊNIO'!$C$1682)</f>
        <v>9203.5339999999997</v>
      </c>
      <c r="E9" s="209">
        <f t="shared" si="0"/>
        <v>2.1080878808832281E-3</v>
      </c>
      <c r="F9" s="213">
        <v>1</v>
      </c>
      <c r="G9" s="208">
        <f t="shared" si="1"/>
        <v>9203.5339999999997</v>
      </c>
      <c r="H9" s="213"/>
      <c r="I9" s="208">
        <f t="shared" si="2"/>
        <v>0</v>
      </c>
      <c r="J9" s="213"/>
      <c r="K9" s="208">
        <f t="shared" si="3"/>
        <v>0</v>
      </c>
      <c r="L9" s="213"/>
      <c r="M9" s="208">
        <f t="shared" si="4"/>
        <v>0</v>
      </c>
      <c r="N9" s="213"/>
      <c r="O9" s="208">
        <f t="shared" si="5"/>
        <v>0</v>
      </c>
      <c r="P9" s="213"/>
      <c r="Q9" s="208">
        <f t="shared" si="6"/>
        <v>0</v>
      </c>
      <c r="R9" s="213"/>
      <c r="S9" s="208">
        <f t="shared" si="7"/>
        <v>0</v>
      </c>
      <c r="T9" s="208">
        <f t="shared" ref="T9:T31" si="8">G9+I9+K9+M9+O9+Q9+S9</f>
        <v>9203.5339999999997</v>
      </c>
      <c r="U9" s="203"/>
      <c r="V9" s="203"/>
    </row>
    <row r="10" spans="1:22" x14ac:dyDescent="0.25">
      <c r="A10" s="206">
        <v>3</v>
      </c>
      <c r="B10" s="212" t="str">
        <f>'[1]CONVÊNIO-EM ---'!B112</f>
        <v>TRABALHOS EM TERRA</v>
      </c>
      <c r="C10" s="208">
        <f>'PLANILHA CONVÊNIO'!F190</f>
        <v>90838.169599999994</v>
      </c>
      <c r="D10" s="208">
        <f>C10*(1+'PLANILHA CONVÊNIO'!$C$1682)</f>
        <v>109859.68231424</v>
      </c>
      <c r="E10" s="209">
        <f t="shared" si="0"/>
        <v>2.5163580086120272E-2</v>
      </c>
      <c r="F10" s="213">
        <v>1</v>
      </c>
      <c r="G10" s="208">
        <f t="shared" si="1"/>
        <v>109859.68231424</v>
      </c>
      <c r="H10" s="213"/>
      <c r="I10" s="208">
        <f t="shared" si="2"/>
        <v>0</v>
      </c>
      <c r="J10" s="213"/>
      <c r="K10" s="208">
        <f t="shared" si="3"/>
        <v>0</v>
      </c>
      <c r="L10" s="213"/>
      <c r="M10" s="208">
        <f t="shared" si="4"/>
        <v>0</v>
      </c>
      <c r="N10" s="213"/>
      <c r="O10" s="208">
        <f t="shared" si="5"/>
        <v>0</v>
      </c>
      <c r="P10" s="213"/>
      <c r="Q10" s="208">
        <f t="shared" si="6"/>
        <v>0</v>
      </c>
      <c r="R10" s="213"/>
      <c r="S10" s="208">
        <f t="shared" si="7"/>
        <v>0</v>
      </c>
      <c r="T10" s="208">
        <f t="shared" si="8"/>
        <v>109859.68231424</v>
      </c>
      <c r="U10" s="203"/>
      <c r="V10" s="203"/>
    </row>
    <row r="11" spans="1:22" x14ac:dyDescent="0.25">
      <c r="A11" s="211">
        <v>4</v>
      </c>
      <c r="B11" s="212" t="str">
        <f>'[1]CONVÊNIO-EM ---'!B132</f>
        <v>SONDAGEM, FUNDAÇÕES, MUROS E CONTENÇÕES</v>
      </c>
      <c r="C11" s="208">
        <f>'PLANILHA CONVÊNIO'!F251</f>
        <v>406000.51540000003</v>
      </c>
      <c r="D11" s="208">
        <f>C11*(1+'PLANILHA CONVÊNIO'!$C$1682)</f>
        <v>491017.02332476003</v>
      </c>
      <c r="E11" s="209">
        <f t="shared" si="0"/>
        <v>0.11246843181959061</v>
      </c>
      <c r="F11" s="213">
        <v>0.65</v>
      </c>
      <c r="G11" s="208">
        <f t="shared" si="1"/>
        <v>319161.06516109401</v>
      </c>
      <c r="H11" s="213">
        <v>0.35</v>
      </c>
      <c r="I11" s="208">
        <f t="shared" si="2"/>
        <v>171855.95816366599</v>
      </c>
      <c r="J11" s="213"/>
      <c r="K11" s="208">
        <f t="shared" si="3"/>
        <v>0</v>
      </c>
      <c r="L11" s="213"/>
      <c r="M11" s="208">
        <f t="shared" si="4"/>
        <v>0</v>
      </c>
      <c r="N11" s="213"/>
      <c r="O11" s="208">
        <f t="shared" si="5"/>
        <v>0</v>
      </c>
      <c r="P11" s="213"/>
      <c r="Q11" s="208">
        <f t="shared" si="6"/>
        <v>0</v>
      </c>
      <c r="R11" s="213"/>
      <c r="S11" s="208">
        <f t="shared" si="7"/>
        <v>0</v>
      </c>
      <c r="T11" s="208">
        <f t="shared" si="8"/>
        <v>491017.02332476003</v>
      </c>
      <c r="U11" s="203"/>
      <c r="V11" s="203"/>
    </row>
    <row r="12" spans="1:22" x14ac:dyDescent="0.25">
      <c r="A12" s="206">
        <v>5</v>
      </c>
      <c r="B12" s="212" t="str">
        <f>'[1]CONVÊNIO-EM ---'!B173</f>
        <v>SUPERESTRUTURA</v>
      </c>
      <c r="C12" s="208">
        <f>'PLANILHA CONVÊNIO'!F288</f>
        <v>509909.46170000004</v>
      </c>
      <c r="D12" s="208">
        <f>C12*(1+'PLANILHA CONVÊNIO'!$C$1682)</f>
        <v>616684.50297998008</v>
      </c>
      <c r="E12" s="209">
        <f t="shared" si="0"/>
        <v>0.14125281952134833</v>
      </c>
      <c r="F12" s="213"/>
      <c r="G12" s="208">
        <f t="shared" si="1"/>
        <v>0</v>
      </c>
      <c r="H12" s="213">
        <v>0.6</v>
      </c>
      <c r="I12" s="208">
        <f t="shared" si="2"/>
        <v>370010.70178798801</v>
      </c>
      <c r="J12" s="213">
        <v>0.4</v>
      </c>
      <c r="K12" s="208">
        <f t="shared" si="3"/>
        <v>246673.80119199204</v>
      </c>
      <c r="L12" s="213"/>
      <c r="M12" s="208">
        <f t="shared" si="4"/>
        <v>0</v>
      </c>
      <c r="N12" s="213"/>
      <c r="O12" s="208">
        <f t="shared" si="5"/>
        <v>0</v>
      </c>
      <c r="P12" s="213"/>
      <c r="Q12" s="208">
        <f t="shared" si="6"/>
        <v>0</v>
      </c>
      <c r="R12" s="213"/>
      <c r="S12" s="208">
        <f t="shared" si="7"/>
        <v>0</v>
      </c>
      <c r="T12" s="208">
        <f t="shared" si="8"/>
        <v>616684.50297998008</v>
      </c>
      <c r="U12" s="203"/>
      <c r="V12" s="203"/>
    </row>
    <row r="13" spans="1:22" x14ac:dyDescent="0.25">
      <c r="A13" s="211">
        <v>6</v>
      </c>
      <c r="B13" s="212" t="str">
        <f>'[1]CONVÊNIO-EM ---'!B199</f>
        <v>ALVENARIA</v>
      </c>
      <c r="C13" s="208">
        <f>'PLANILHA CONVÊNIO'!F317</f>
        <v>104769.2163</v>
      </c>
      <c r="D13" s="208">
        <f>C13*(1+'PLANILHA CONVÊNIO'!$C$1682)</f>
        <v>126707.89019322001</v>
      </c>
      <c r="E13" s="209">
        <f t="shared" si="0"/>
        <v>2.9022695817564205E-2</v>
      </c>
      <c r="F13" s="213"/>
      <c r="G13" s="208">
        <f t="shared" si="1"/>
        <v>0</v>
      </c>
      <c r="H13" s="213">
        <v>0.6</v>
      </c>
      <c r="I13" s="208">
        <f t="shared" si="2"/>
        <v>76024.734115932006</v>
      </c>
      <c r="J13" s="213">
        <v>0.4</v>
      </c>
      <c r="K13" s="208">
        <f t="shared" si="3"/>
        <v>50683.156077288004</v>
      </c>
      <c r="L13" s="213"/>
      <c r="M13" s="208">
        <f t="shared" si="4"/>
        <v>0</v>
      </c>
      <c r="N13" s="213"/>
      <c r="O13" s="208">
        <f t="shared" si="5"/>
        <v>0</v>
      </c>
      <c r="P13" s="213"/>
      <c r="Q13" s="208">
        <f t="shared" si="6"/>
        <v>0</v>
      </c>
      <c r="R13" s="213"/>
      <c r="S13" s="208">
        <f t="shared" si="7"/>
        <v>0</v>
      </c>
      <c r="T13" s="208">
        <f t="shared" si="8"/>
        <v>126707.89019322001</v>
      </c>
      <c r="U13" s="203"/>
      <c r="V13" s="203"/>
    </row>
    <row r="14" spans="1:22" x14ac:dyDescent="0.25">
      <c r="A14" s="206">
        <v>7</v>
      </c>
      <c r="B14" s="212" t="str">
        <f>'[1]CONVÊNIO-EM ---'!B220</f>
        <v>COBERTURA E FORRO</v>
      </c>
      <c r="C14" s="208">
        <f>'PLANILHA CONVÊNIO'!F459</f>
        <v>178313.05050000001</v>
      </c>
      <c r="D14" s="208">
        <f>C14*(1+'PLANILHA CONVÊNIO'!$C$1682)</f>
        <v>215651.80327470001</v>
      </c>
      <c r="E14" s="209">
        <f t="shared" si="0"/>
        <v>4.9395477104122086E-2</v>
      </c>
      <c r="F14" s="213"/>
      <c r="G14" s="208">
        <f t="shared" si="1"/>
        <v>0</v>
      </c>
      <c r="H14" s="213"/>
      <c r="I14" s="208">
        <f t="shared" si="2"/>
        <v>0</v>
      </c>
      <c r="J14" s="213">
        <v>0.5</v>
      </c>
      <c r="K14" s="208">
        <f t="shared" si="3"/>
        <v>107825.90163735001</v>
      </c>
      <c r="L14" s="213">
        <v>0.5</v>
      </c>
      <c r="M14" s="208">
        <f t="shared" si="4"/>
        <v>107825.90163735001</v>
      </c>
      <c r="N14" s="213"/>
      <c r="O14" s="208">
        <f t="shared" si="5"/>
        <v>0</v>
      </c>
      <c r="P14" s="213"/>
      <c r="Q14" s="208">
        <f t="shared" si="6"/>
        <v>0</v>
      </c>
      <c r="R14" s="213"/>
      <c r="S14" s="208">
        <f t="shared" ref="S14:S30" si="9">D14*R14</f>
        <v>0</v>
      </c>
      <c r="T14" s="208">
        <f t="shared" si="8"/>
        <v>215651.80327470001</v>
      </c>
      <c r="U14" s="203"/>
      <c r="V14" s="203"/>
    </row>
    <row r="15" spans="1:22" x14ac:dyDescent="0.25">
      <c r="A15" s="211">
        <v>8</v>
      </c>
      <c r="B15" s="303" t="str">
        <f>'[1]CONVÊNIO-EM ---'!B314</f>
        <v>INSTALAÇÕES HIDRÁULICAS</v>
      </c>
      <c r="C15" s="208">
        <f>'PLANILHA CONVÊNIO'!F628</f>
        <v>69956.515199999994</v>
      </c>
      <c r="D15" s="208">
        <f>C15*(1+'PLANILHA CONVÊNIO'!$C$1682)</f>
        <v>84605.409482880001</v>
      </c>
      <c r="E15" s="209">
        <f t="shared" si="0"/>
        <v>1.9379038355051687E-2</v>
      </c>
      <c r="F15" s="213"/>
      <c r="G15" s="208">
        <f t="shared" si="1"/>
        <v>0</v>
      </c>
      <c r="H15" s="213"/>
      <c r="I15" s="208">
        <f t="shared" si="2"/>
        <v>0</v>
      </c>
      <c r="J15" s="213"/>
      <c r="K15" s="208">
        <f t="shared" si="3"/>
        <v>0</v>
      </c>
      <c r="L15" s="213">
        <v>0.5</v>
      </c>
      <c r="M15" s="208">
        <f t="shared" si="4"/>
        <v>42302.70474144</v>
      </c>
      <c r="N15" s="213">
        <v>0.5</v>
      </c>
      <c r="O15" s="208">
        <f t="shared" si="5"/>
        <v>42302.70474144</v>
      </c>
      <c r="P15" s="213"/>
      <c r="Q15" s="208">
        <f t="shared" si="6"/>
        <v>0</v>
      </c>
      <c r="R15" s="213"/>
      <c r="S15" s="208">
        <f t="shared" si="9"/>
        <v>0</v>
      </c>
      <c r="T15" s="208">
        <f t="shared" si="8"/>
        <v>84605.409482880001</v>
      </c>
      <c r="U15" s="203"/>
      <c r="V15" s="203"/>
    </row>
    <row r="16" spans="1:22" x14ac:dyDescent="0.25">
      <c r="A16" s="206">
        <v>9</v>
      </c>
      <c r="B16" s="212" t="str">
        <f>'[1]CONVÊNIO-EM ---'!B418</f>
        <v>INSTALAÇÕES SANITÁRIAS</v>
      </c>
      <c r="C16" s="208">
        <f>'PLANILHA CONVÊNIO'!F690</f>
        <v>153616.18250000002</v>
      </c>
      <c r="D16" s="208">
        <f>C16*(1+'PLANILHA CONVÊNIO'!$C$1682)</f>
        <v>185783.41111550003</v>
      </c>
      <c r="E16" s="209">
        <f t="shared" si="0"/>
        <v>4.2554062107200565E-2</v>
      </c>
      <c r="F16" s="213"/>
      <c r="G16" s="208">
        <f t="shared" si="1"/>
        <v>0</v>
      </c>
      <c r="H16" s="213"/>
      <c r="I16" s="208">
        <f t="shared" si="2"/>
        <v>0</v>
      </c>
      <c r="J16" s="213">
        <v>0.25</v>
      </c>
      <c r="K16" s="208">
        <f t="shared" si="3"/>
        <v>46445.852778875007</v>
      </c>
      <c r="L16" s="213">
        <v>0.25</v>
      </c>
      <c r="M16" s="208">
        <f t="shared" si="4"/>
        <v>46445.852778875007</v>
      </c>
      <c r="N16" s="213">
        <v>0.25</v>
      </c>
      <c r="O16" s="208">
        <f t="shared" si="5"/>
        <v>46445.852778875007</v>
      </c>
      <c r="P16" s="213">
        <v>0.25</v>
      </c>
      <c r="Q16" s="208">
        <f t="shared" si="6"/>
        <v>46445.852778875007</v>
      </c>
      <c r="R16" s="213"/>
      <c r="S16" s="208">
        <f t="shared" si="9"/>
        <v>0</v>
      </c>
      <c r="T16" s="208">
        <f t="shared" si="8"/>
        <v>185783.41111550003</v>
      </c>
      <c r="U16" s="203"/>
      <c r="V16" s="203"/>
    </row>
    <row r="17" spans="1:22" x14ac:dyDescent="0.25">
      <c r="A17" s="211">
        <v>10</v>
      </c>
      <c r="B17" s="212" t="str">
        <f>'[1]CONVÊNIO-EM ---'!B459</f>
        <v>INSTALAÇÃO ELÉTRICA</v>
      </c>
      <c r="C17" s="208">
        <f>'PLANILHA CONVÊNIO'!F939</f>
        <v>323285.55269999994</v>
      </c>
      <c r="D17" s="208">
        <f>C17*(1+'PLANILHA CONVÊNIO'!$C$1682)</f>
        <v>390981.54743537994</v>
      </c>
      <c r="E17" s="209">
        <f t="shared" si="0"/>
        <v>8.9555105875362168E-2</v>
      </c>
      <c r="F17" s="213"/>
      <c r="G17" s="208">
        <f t="shared" si="1"/>
        <v>0</v>
      </c>
      <c r="H17" s="213"/>
      <c r="I17" s="208">
        <f t="shared" si="2"/>
        <v>0</v>
      </c>
      <c r="J17" s="213">
        <v>0.25</v>
      </c>
      <c r="K17" s="208">
        <f t="shared" si="3"/>
        <v>97745.386858844984</v>
      </c>
      <c r="L17" s="213">
        <v>0.25</v>
      </c>
      <c r="M17" s="208">
        <f t="shared" si="4"/>
        <v>97745.386858844984</v>
      </c>
      <c r="N17" s="213">
        <v>0.25</v>
      </c>
      <c r="O17" s="208">
        <f t="shared" si="5"/>
        <v>97745.386858844984</v>
      </c>
      <c r="P17" s="213"/>
      <c r="Q17" s="208">
        <f t="shared" si="6"/>
        <v>0</v>
      </c>
      <c r="R17" s="213">
        <v>0.25</v>
      </c>
      <c r="S17" s="208">
        <f t="shared" si="9"/>
        <v>97745.386858844984</v>
      </c>
      <c r="T17" s="208">
        <f t="shared" si="8"/>
        <v>390981.54743537994</v>
      </c>
      <c r="U17" s="203"/>
      <c r="V17" s="203"/>
    </row>
    <row r="18" spans="1:22" x14ac:dyDescent="0.25">
      <c r="A18" s="206">
        <v>11</v>
      </c>
      <c r="B18" s="212" t="str">
        <f>'[1]CONVÊNIO-EM ---'!B599</f>
        <v>ESQUADRIAS DE MADEIRA</v>
      </c>
      <c r="C18" s="208">
        <f>'PLANILHA CONVÊNIO'!F1006</f>
        <v>51778.049999999996</v>
      </c>
      <c r="D18" s="208">
        <f>C18*(1+'PLANILHA CONVÊNIO'!$C$1682)</f>
        <v>62620.373669999994</v>
      </c>
      <c r="E18" s="209">
        <f t="shared" si="0"/>
        <v>1.4343321905488282E-2</v>
      </c>
      <c r="F18" s="213"/>
      <c r="G18" s="208">
        <f t="shared" si="1"/>
        <v>0</v>
      </c>
      <c r="H18" s="213"/>
      <c r="I18" s="208">
        <f t="shared" si="2"/>
        <v>0</v>
      </c>
      <c r="J18" s="213"/>
      <c r="K18" s="208">
        <f t="shared" si="3"/>
        <v>0</v>
      </c>
      <c r="L18" s="213"/>
      <c r="M18" s="208">
        <f t="shared" si="4"/>
        <v>0</v>
      </c>
      <c r="N18" s="213">
        <v>0.1</v>
      </c>
      <c r="O18" s="208">
        <f t="shared" si="5"/>
        <v>6262.0373669999999</v>
      </c>
      <c r="P18" s="213"/>
      <c r="Q18" s="208">
        <f t="shared" si="6"/>
        <v>0</v>
      </c>
      <c r="R18" s="213">
        <v>0.9</v>
      </c>
      <c r="S18" s="208">
        <f t="shared" si="9"/>
        <v>56358.336302999996</v>
      </c>
      <c r="T18" s="208">
        <f t="shared" si="8"/>
        <v>62620.373669999994</v>
      </c>
      <c r="U18" s="203"/>
      <c r="V18" s="203"/>
    </row>
    <row r="19" spans="1:22" x14ac:dyDescent="0.25">
      <c r="A19" s="211">
        <v>12</v>
      </c>
      <c r="B19" s="212" t="str">
        <f>'[1]CONVÊNIO-EM ---'!B642</f>
        <v>ESQUADRIAS METÁLICAS</v>
      </c>
      <c r="C19" s="208">
        <f>'PLANILHA CONVÊNIO'!F1046</f>
        <v>556392.06090000004</v>
      </c>
      <c r="D19" s="208">
        <f>C19*(1+'PLANILHA CONVÊNIO'!$C$1682)</f>
        <v>672900.5584524601</v>
      </c>
      <c r="E19" s="209">
        <f t="shared" si="0"/>
        <v>0.1541292195273237</v>
      </c>
      <c r="F19" s="213"/>
      <c r="G19" s="208">
        <f t="shared" si="1"/>
        <v>0</v>
      </c>
      <c r="H19" s="213"/>
      <c r="I19" s="208">
        <f t="shared" si="2"/>
        <v>0</v>
      </c>
      <c r="J19" s="213"/>
      <c r="K19" s="208">
        <f t="shared" si="3"/>
        <v>0</v>
      </c>
      <c r="L19" s="213"/>
      <c r="M19" s="208">
        <f t="shared" si="4"/>
        <v>0</v>
      </c>
      <c r="N19" s="213">
        <v>0.1</v>
      </c>
      <c r="O19" s="208">
        <f t="shared" si="5"/>
        <v>67290.05584524601</v>
      </c>
      <c r="P19" s="213">
        <v>0.7</v>
      </c>
      <c r="Q19" s="208">
        <f t="shared" si="6"/>
        <v>471030.39091672201</v>
      </c>
      <c r="R19" s="213">
        <v>0.2</v>
      </c>
      <c r="S19" s="208">
        <f t="shared" si="9"/>
        <v>134580.11169049202</v>
      </c>
      <c r="T19" s="208">
        <f t="shared" si="8"/>
        <v>672900.5584524601</v>
      </c>
      <c r="U19" s="203"/>
      <c r="V19" s="203"/>
    </row>
    <row r="20" spans="1:22" x14ac:dyDescent="0.25">
      <c r="A20" s="206">
        <v>13</v>
      </c>
      <c r="B20" s="303" t="str">
        <f>'[1]CONVÊNIO-EM ---'!B673</f>
        <v>FERRAGENS</v>
      </c>
      <c r="C20" s="208">
        <f>'PLANILHA CONVÊNIO'!F1088</f>
        <v>8423.92</v>
      </c>
      <c r="D20" s="208">
        <f>C20*(1+'PLANILHA CONVÊNIO'!$C$1682)</f>
        <v>10187.888848000001</v>
      </c>
      <c r="E20" s="209">
        <f t="shared" si="0"/>
        <v>2.3335563287161425E-3</v>
      </c>
      <c r="F20" s="213"/>
      <c r="G20" s="208">
        <f t="shared" si="1"/>
        <v>0</v>
      </c>
      <c r="H20" s="213"/>
      <c r="I20" s="208">
        <f t="shared" si="2"/>
        <v>0</v>
      </c>
      <c r="J20" s="213"/>
      <c r="K20" s="208">
        <f t="shared" si="3"/>
        <v>0</v>
      </c>
      <c r="L20" s="213"/>
      <c r="M20" s="208">
        <f t="shared" si="4"/>
        <v>0</v>
      </c>
      <c r="N20" s="213"/>
      <c r="O20" s="208">
        <f t="shared" si="5"/>
        <v>0</v>
      </c>
      <c r="P20" s="213"/>
      <c r="Q20" s="208">
        <f t="shared" si="6"/>
        <v>0</v>
      </c>
      <c r="R20" s="213">
        <v>1</v>
      </c>
      <c r="S20" s="208">
        <f t="shared" si="9"/>
        <v>10187.888848000001</v>
      </c>
      <c r="T20" s="208">
        <f t="shared" si="8"/>
        <v>10187.888848000001</v>
      </c>
      <c r="U20" s="203"/>
      <c r="V20" s="203"/>
    </row>
    <row r="21" spans="1:22" x14ac:dyDescent="0.25">
      <c r="A21" s="211">
        <v>14</v>
      </c>
      <c r="B21" s="212" t="str">
        <f>'[1]CONVÊNIO-EM ---'!B703</f>
        <v>REVESTIMENTO</v>
      </c>
      <c r="C21" s="208">
        <f>'PLANILHA CONVÊNIO'!F1124</f>
        <v>292888.48320000002</v>
      </c>
      <c r="D21" s="208">
        <f>C21*(1+'PLANILHA CONVÊNIO'!$C$1682)</f>
        <v>354219.33158208005</v>
      </c>
      <c r="E21" s="209">
        <f t="shared" si="0"/>
        <v>8.1134646765333912E-2</v>
      </c>
      <c r="F21" s="213"/>
      <c r="G21" s="208">
        <f t="shared" si="1"/>
        <v>0</v>
      </c>
      <c r="H21" s="213"/>
      <c r="I21" s="208">
        <f t="shared" si="2"/>
        <v>0</v>
      </c>
      <c r="J21" s="213">
        <v>0.25</v>
      </c>
      <c r="K21" s="208">
        <f t="shared" si="3"/>
        <v>88554.832895520012</v>
      </c>
      <c r="L21" s="213">
        <v>0.75</v>
      </c>
      <c r="M21" s="208">
        <f t="shared" si="4"/>
        <v>265664.49868656002</v>
      </c>
      <c r="N21" s="213"/>
      <c r="O21" s="208">
        <f t="shared" si="5"/>
        <v>0</v>
      </c>
      <c r="P21" s="213"/>
      <c r="Q21" s="208">
        <f t="shared" si="6"/>
        <v>0</v>
      </c>
      <c r="R21" s="213"/>
      <c r="S21" s="208">
        <f t="shared" si="9"/>
        <v>0</v>
      </c>
      <c r="T21" s="208">
        <f t="shared" si="8"/>
        <v>354219.33158208005</v>
      </c>
      <c r="U21" s="203"/>
      <c r="V21" s="203"/>
    </row>
    <row r="22" spans="1:22" x14ac:dyDescent="0.25">
      <c r="A22" s="206">
        <v>15</v>
      </c>
      <c r="B22" s="212" t="str">
        <f>'[1]CONVÊNIO-EM ---'!B729</f>
        <v>PISOS E RODAPÉS</v>
      </c>
      <c r="C22" s="208">
        <f>'PLANILHA CONVÊNIO'!F1225</f>
        <v>318622.68</v>
      </c>
      <c r="D22" s="208">
        <f>C22*(1+'PLANILHA CONVÊNIO'!$C$1682)</f>
        <v>385342.26919199998</v>
      </c>
      <c r="E22" s="209">
        <f t="shared" si="0"/>
        <v>8.8263417908348879E-2</v>
      </c>
      <c r="F22" s="213"/>
      <c r="G22" s="208">
        <f t="shared" si="1"/>
        <v>0</v>
      </c>
      <c r="H22" s="213"/>
      <c r="I22" s="208">
        <f t="shared" si="2"/>
        <v>0</v>
      </c>
      <c r="J22" s="213"/>
      <c r="K22" s="208">
        <f t="shared" si="3"/>
        <v>0</v>
      </c>
      <c r="L22" s="213">
        <v>0.2</v>
      </c>
      <c r="M22" s="208">
        <f t="shared" si="4"/>
        <v>77068.453838400004</v>
      </c>
      <c r="N22" s="213">
        <v>0.7</v>
      </c>
      <c r="O22" s="208">
        <f t="shared" si="5"/>
        <v>269739.58843439998</v>
      </c>
      <c r="P22" s="213">
        <v>0.1</v>
      </c>
      <c r="Q22" s="208">
        <f t="shared" si="6"/>
        <v>38534.226919200002</v>
      </c>
      <c r="R22" s="213"/>
      <c r="S22" s="208">
        <f t="shared" si="9"/>
        <v>0</v>
      </c>
      <c r="T22" s="208">
        <f t="shared" si="8"/>
        <v>385342.26919199998</v>
      </c>
      <c r="U22" s="203"/>
      <c r="V22" s="203"/>
    </row>
    <row r="23" spans="1:22" x14ac:dyDescent="0.25">
      <c r="A23" s="211">
        <v>16</v>
      </c>
      <c r="B23" s="212" t="str">
        <f>'[1]CONVÊNIO-EM ---'!B791</f>
        <v>VIDROS</v>
      </c>
      <c r="C23" s="208">
        <f>'PLANILHA CONVÊNIO'!F1242</f>
        <v>3437.1</v>
      </c>
      <c r="D23" s="208">
        <f>C23*(1+'PLANILHA CONVÊNIO'!$C$1682)</f>
        <v>4156.8287399999999</v>
      </c>
      <c r="E23" s="209">
        <f t="shared" si="0"/>
        <v>9.5212994157473638E-4</v>
      </c>
      <c r="F23" s="213"/>
      <c r="G23" s="208">
        <f t="shared" si="1"/>
        <v>0</v>
      </c>
      <c r="H23" s="213"/>
      <c r="I23" s="208">
        <f t="shared" si="2"/>
        <v>0</v>
      </c>
      <c r="J23" s="213"/>
      <c r="K23" s="208">
        <f t="shared" si="3"/>
        <v>0</v>
      </c>
      <c r="L23" s="213"/>
      <c r="M23" s="208">
        <f t="shared" si="4"/>
        <v>0</v>
      </c>
      <c r="N23" s="213"/>
      <c r="O23" s="208">
        <f t="shared" si="5"/>
        <v>0</v>
      </c>
      <c r="P23" s="213"/>
      <c r="Q23" s="208">
        <f t="shared" si="6"/>
        <v>0</v>
      </c>
      <c r="R23" s="213">
        <v>1</v>
      </c>
      <c r="S23" s="208">
        <f t="shared" si="9"/>
        <v>4156.8287399999999</v>
      </c>
      <c r="T23" s="208">
        <f t="shared" si="8"/>
        <v>4156.8287399999999</v>
      </c>
      <c r="U23" s="203"/>
      <c r="V23" s="203"/>
    </row>
    <row r="24" spans="1:22" x14ac:dyDescent="0.25">
      <c r="A24" s="206">
        <v>17</v>
      </c>
      <c r="B24" s="212" t="str">
        <f>'[1]CONVÊNIO-EM ---'!B804</f>
        <v>PINTURA</v>
      </c>
      <c r="C24" s="208">
        <f>'PLANILHA CONVÊNIO'!F1290</f>
        <v>148553.50079999998</v>
      </c>
      <c r="D24" s="208">
        <f>C24*(1+'PLANILHA CONVÊNIO'!$C$1682)</f>
        <v>179660.60386751997</v>
      </c>
      <c r="E24" s="209">
        <f t="shared" si="0"/>
        <v>4.1151620854041643E-2</v>
      </c>
      <c r="F24" s="213"/>
      <c r="G24" s="208">
        <f t="shared" si="1"/>
        <v>0</v>
      </c>
      <c r="H24" s="213"/>
      <c r="I24" s="208">
        <f t="shared" si="2"/>
        <v>0</v>
      </c>
      <c r="J24" s="213"/>
      <c r="K24" s="208">
        <f t="shared" si="3"/>
        <v>0</v>
      </c>
      <c r="L24" s="213"/>
      <c r="M24" s="208">
        <f t="shared" si="4"/>
        <v>0</v>
      </c>
      <c r="N24" s="213">
        <v>0.25</v>
      </c>
      <c r="O24" s="208">
        <f t="shared" si="5"/>
        <v>44915.150966879992</v>
      </c>
      <c r="P24" s="213">
        <v>0.25</v>
      </c>
      <c r="Q24" s="208">
        <f t="shared" si="6"/>
        <v>44915.150966879992</v>
      </c>
      <c r="R24" s="213">
        <v>0.5</v>
      </c>
      <c r="S24" s="208">
        <f t="shared" si="9"/>
        <v>89830.301933759984</v>
      </c>
      <c r="T24" s="208">
        <f t="shared" si="8"/>
        <v>179660.60386751997</v>
      </c>
      <c r="U24" s="203"/>
      <c r="V24" s="203"/>
    </row>
    <row r="25" spans="1:22" x14ac:dyDescent="0.25">
      <c r="A25" s="211">
        <v>18</v>
      </c>
      <c r="B25" s="212" t="str">
        <f>'[1]CONVÊNIO-EM ---'!B838</f>
        <v>BANCADAS, PRATELEIRAS E DIVISÓRIAS</v>
      </c>
      <c r="C25" s="208">
        <f>'PLANILHA CONVÊNIO'!F1338</f>
        <v>151106.8688</v>
      </c>
      <c r="D25" s="208">
        <f>C25*(1+'PLANILHA CONVÊNIO'!$C$1682)</f>
        <v>182748.64712672</v>
      </c>
      <c r="E25" s="209">
        <f t="shared" si="0"/>
        <v>4.18589433423774E-2</v>
      </c>
      <c r="F25" s="213"/>
      <c r="G25" s="208">
        <f t="shared" si="1"/>
        <v>0</v>
      </c>
      <c r="H25" s="213"/>
      <c r="I25" s="208">
        <f t="shared" si="2"/>
        <v>0</v>
      </c>
      <c r="J25" s="213"/>
      <c r="K25" s="208">
        <f t="shared" si="3"/>
        <v>0</v>
      </c>
      <c r="L25" s="213"/>
      <c r="M25" s="208">
        <f t="shared" si="4"/>
        <v>0</v>
      </c>
      <c r="N25" s="213"/>
      <c r="O25" s="208">
        <f t="shared" si="5"/>
        <v>0</v>
      </c>
      <c r="P25" s="213"/>
      <c r="Q25" s="208">
        <f t="shared" si="6"/>
        <v>0</v>
      </c>
      <c r="R25" s="213">
        <v>1</v>
      </c>
      <c r="S25" s="208">
        <f t="shared" si="9"/>
        <v>182748.64712672</v>
      </c>
      <c r="T25" s="208">
        <f t="shared" si="8"/>
        <v>182748.64712672</v>
      </c>
      <c r="U25" s="203"/>
      <c r="V25" s="203"/>
    </row>
    <row r="26" spans="1:22" x14ac:dyDescent="0.25">
      <c r="A26" s="206">
        <v>19</v>
      </c>
      <c r="B26" s="212" t="str">
        <f>'[1]CONVÊNIO-EM ---'!B872</f>
        <v>DIVERSOS</v>
      </c>
      <c r="C26" s="208">
        <f>'PLANILHA CONVÊNIO'!F1401</f>
        <v>7018.77</v>
      </c>
      <c r="D26" s="208">
        <f>C26*(1+'PLANILHA CONVÊNIO'!$C$1682)</f>
        <v>8488.5004380000009</v>
      </c>
      <c r="E26" s="209">
        <f t="shared" si="0"/>
        <v>1.9443080125764491E-3</v>
      </c>
      <c r="F26" s="213"/>
      <c r="G26" s="208">
        <f t="shared" si="1"/>
        <v>0</v>
      </c>
      <c r="H26" s="213"/>
      <c r="I26" s="208">
        <f t="shared" si="2"/>
        <v>0</v>
      </c>
      <c r="J26" s="213"/>
      <c r="K26" s="208">
        <f t="shared" si="3"/>
        <v>0</v>
      </c>
      <c r="L26" s="213"/>
      <c r="M26" s="208">
        <f t="shared" si="4"/>
        <v>0</v>
      </c>
      <c r="N26" s="213"/>
      <c r="O26" s="208">
        <f t="shared" si="5"/>
        <v>0</v>
      </c>
      <c r="P26" s="213"/>
      <c r="Q26" s="208">
        <f t="shared" si="6"/>
        <v>0</v>
      </c>
      <c r="R26" s="213">
        <v>1</v>
      </c>
      <c r="S26" s="208">
        <f t="shared" si="9"/>
        <v>8488.5004380000009</v>
      </c>
      <c r="T26" s="208">
        <f t="shared" si="8"/>
        <v>8488.5004380000009</v>
      </c>
      <c r="U26" s="203"/>
      <c r="V26" s="203"/>
    </row>
    <row r="27" spans="1:22" x14ac:dyDescent="0.25">
      <c r="A27" s="206">
        <v>20</v>
      </c>
      <c r="B27" s="212" t="str">
        <f>'[1]CONVÊNIO-EM ---'!B914</f>
        <v>QUADRA</v>
      </c>
      <c r="C27" s="208">
        <f>'PLANILHA CONVÊNIO'!F1478</f>
        <v>6495.0707999999995</v>
      </c>
      <c r="D27" s="208">
        <f>C27*(1+'PLANILHA CONVÊNIO'!$C$1682)</f>
        <v>7855.1386255199996</v>
      </c>
      <c r="E27" s="209">
        <f t="shared" si="0"/>
        <v>1.7992352219393605E-3</v>
      </c>
      <c r="F27" s="213"/>
      <c r="G27" s="208">
        <f t="shared" si="1"/>
        <v>0</v>
      </c>
      <c r="H27" s="213"/>
      <c r="I27" s="208">
        <f t="shared" si="2"/>
        <v>0</v>
      </c>
      <c r="J27" s="213"/>
      <c r="K27" s="208">
        <f t="shared" si="3"/>
        <v>0</v>
      </c>
      <c r="L27" s="213"/>
      <c r="M27" s="208">
        <f t="shared" si="4"/>
        <v>0</v>
      </c>
      <c r="N27" s="213">
        <v>1</v>
      </c>
      <c r="O27" s="208">
        <f t="shared" si="5"/>
        <v>7855.1386255199996</v>
      </c>
      <c r="P27" s="213"/>
      <c r="Q27" s="208">
        <f t="shared" si="6"/>
        <v>0</v>
      </c>
      <c r="R27" s="213"/>
      <c r="S27" s="208">
        <f t="shared" si="9"/>
        <v>0</v>
      </c>
      <c r="T27" s="208">
        <f t="shared" si="8"/>
        <v>7855.1386255199996</v>
      </c>
      <c r="U27" s="203"/>
      <c r="V27" s="203"/>
    </row>
    <row r="28" spans="1:22" x14ac:dyDescent="0.25">
      <c r="A28" s="211">
        <v>21</v>
      </c>
      <c r="B28" s="212" t="str">
        <f>'[1]CONVÊNIO-EM ---'!B967</f>
        <v>FOSSAS, FILTROS, CAIXAS E SUMIDOUROS</v>
      </c>
      <c r="C28" s="208">
        <f>'PLANILHA CONVÊNIO'!F1509</f>
        <v>30867.56</v>
      </c>
      <c r="D28" s="208">
        <f>C28*(1+'PLANILHA CONVÊNIO'!$C$1682)</f>
        <v>37331.227064000006</v>
      </c>
      <c r="E28" s="209">
        <f t="shared" si="0"/>
        <v>8.5507922665487394E-3</v>
      </c>
      <c r="F28" s="213"/>
      <c r="G28" s="208">
        <f t="shared" si="1"/>
        <v>0</v>
      </c>
      <c r="H28" s="213"/>
      <c r="I28" s="208">
        <f t="shared" si="2"/>
        <v>0</v>
      </c>
      <c r="J28" s="213"/>
      <c r="K28" s="208">
        <f t="shared" si="3"/>
        <v>0</v>
      </c>
      <c r="L28" s="213"/>
      <c r="M28" s="208">
        <f t="shared" si="4"/>
        <v>0</v>
      </c>
      <c r="N28" s="213">
        <v>1</v>
      </c>
      <c r="O28" s="208">
        <f t="shared" si="5"/>
        <v>37331.227064000006</v>
      </c>
      <c r="P28" s="213"/>
      <c r="Q28" s="208">
        <f t="shared" si="6"/>
        <v>0</v>
      </c>
      <c r="R28" s="213"/>
      <c r="S28" s="208">
        <f t="shared" si="9"/>
        <v>0</v>
      </c>
      <c r="T28" s="208">
        <f t="shared" si="8"/>
        <v>37331.227064000006</v>
      </c>
      <c r="U28" s="203"/>
      <c r="V28" s="203"/>
    </row>
    <row r="29" spans="1:22" x14ac:dyDescent="0.25">
      <c r="A29" s="206">
        <v>22</v>
      </c>
      <c r="B29" s="212" t="str">
        <f>'[1]CONVÊNIO-EM ---'!B985</f>
        <v>LIMPEZA</v>
      </c>
      <c r="C29" s="208">
        <f>'PLANILHA CONVÊNIO'!F1527</f>
        <v>18088</v>
      </c>
      <c r="D29" s="208">
        <f>C29*(1+'PLANILHA CONVÊNIO'!$C$1682)</f>
        <v>21875.627199999999</v>
      </c>
      <c r="E29" s="209">
        <f t="shared" si="0"/>
        <v>5.0106561878338809E-3</v>
      </c>
      <c r="F29" s="213"/>
      <c r="G29" s="208">
        <f t="shared" si="1"/>
        <v>0</v>
      </c>
      <c r="H29" s="213"/>
      <c r="I29" s="208">
        <f t="shared" si="2"/>
        <v>0</v>
      </c>
      <c r="J29" s="213"/>
      <c r="K29" s="208">
        <f t="shared" si="3"/>
        <v>0</v>
      </c>
      <c r="L29" s="213"/>
      <c r="M29" s="208">
        <f t="shared" si="4"/>
        <v>0</v>
      </c>
      <c r="N29" s="213"/>
      <c r="O29" s="208">
        <f t="shared" si="5"/>
        <v>0</v>
      </c>
      <c r="P29" s="213"/>
      <c r="Q29" s="208">
        <f t="shared" si="6"/>
        <v>0</v>
      </c>
      <c r="R29" s="213">
        <v>1</v>
      </c>
      <c r="S29" s="208">
        <f t="shared" si="9"/>
        <v>21875.627199999999</v>
      </c>
      <c r="T29" s="208">
        <f t="shared" si="8"/>
        <v>21875.627199999999</v>
      </c>
      <c r="U29" s="203"/>
      <c r="V29" s="203"/>
    </row>
    <row r="30" spans="1:22" x14ac:dyDescent="0.25">
      <c r="A30" s="206">
        <v>23</v>
      </c>
      <c r="B30" s="212" t="str">
        <f>'[1]CONVÊNIO-EM ---'!B998</f>
        <v>DETECÇÃO, COMBATE E PREVENÇÃO A INCÊNDIO</v>
      </c>
      <c r="C30" s="208">
        <f>'PLANILHA CONVÊNIO'!F1680</f>
        <v>6104.0499999999993</v>
      </c>
      <c r="D30" s="208">
        <f>C30*(1+'PLANILHA CONVÊNIO'!$C$1682)</f>
        <v>7382.2380699999994</v>
      </c>
      <c r="E30" s="209">
        <f t="shared" si="0"/>
        <v>1.6909164033252653E-3</v>
      </c>
      <c r="F30" s="213"/>
      <c r="G30" s="208">
        <f t="shared" si="1"/>
        <v>0</v>
      </c>
      <c r="H30" s="213"/>
      <c r="I30" s="208">
        <f t="shared" si="2"/>
        <v>0</v>
      </c>
      <c r="J30" s="213"/>
      <c r="K30" s="208">
        <f t="shared" si="3"/>
        <v>0</v>
      </c>
      <c r="L30" s="213"/>
      <c r="M30" s="208">
        <f t="shared" si="4"/>
        <v>0</v>
      </c>
      <c r="N30" s="213"/>
      <c r="O30" s="208">
        <f t="shared" si="5"/>
        <v>0</v>
      </c>
      <c r="P30" s="213">
        <v>1</v>
      </c>
      <c r="Q30" s="208">
        <f t="shared" si="6"/>
        <v>7382.2380699999994</v>
      </c>
      <c r="R30" s="213"/>
      <c r="S30" s="208">
        <f t="shared" si="9"/>
        <v>0</v>
      </c>
      <c r="T30" s="208">
        <f t="shared" si="8"/>
        <v>7382.2380699999994</v>
      </c>
      <c r="U30" s="203"/>
      <c r="V30" s="203"/>
    </row>
    <row r="31" spans="1:22" ht="15.75" x14ac:dyDescent="0.25">
      <c r="A31" s="298" t="s">
        <v>1716</v>
      </c>
      <c r="B31" s="298"/>
      <c r="C31" s="214"/>
      <c r="D31" s="214"/>
      <c r="E31" s="215"/>
      <c r="F31" s="213">
        <f>G31/D32</f>
        <v>0.14631408541706564</v>
      </c>
      <c r="G31" s="214">
        <f>SUM(G8:G30)</f>
        <v>638781.08309729397</v>
      </c>
      <c r="H31" s="215">
        <f>I31/D32</f>
        <v>0.14152926034020424</v>
      </c>
      <c r="I31" s="214">
        <f>SUM(I8:I30)</f>
        <v>617891.39406758605</v>
      </c>
      <c r="J31" s="215">
        <f>K31/D32</f>
        <v>0.14611889837460024</v>
      </c>
      <c r="K31" s="214">
        <f>SUM(K8:K30)</f>
        <v>637928.93143987015</v>
      </c>
      <c r="L31" s="215">
        <f>M31/D32</f>
        <v>0.14591821838089777</v>
      </c>
      <c r="M31" s="214">
        <f>SUM(M8:M30)</f>
        <v>637052.79854146997</v>
      </c>
      <c r="N31" s="215">
        <f>O31/D32</f>
        <v>0.14198639055429046</v>
      </c>
      <c r="O31" s="214">
        <f>SUM(O8:O30)</f>
        <v>619887.142682206</v>
      </c>
      <c r="P31" s="215">
        <f>Q31/D32</f>
        <v>0.13933413260359728</v>
      </c>
      <c r="Q31" s="214">
        <f>SUM(Q8:Q30)</f>
        <v>608307.85965167708</v>
      </c>
      <c r="R31" s="215">
        <f>S31/D32</f>
        <v>0.13879901432934416</v>
      </c>
      <c r="S31" s="214">
        <f>SUM(S8:S30)</f>
        <v>605971.62913881696</v>
      </c>
      <c r="T31" s="208">
        <f t="shared" si="8"/>
        <v>4365820.8386189202</v>
      </c>
      <c r="U31" s="203"/>
      <c r="V31" s="203"/>
    </row>
    <row r="32" spans="1:22" ht="15.75" x14ac:dyDescent="0.25">
      <c r="A32" s="298" t="s">
        <v>1717</v>
      </c>
      <c r="B32" s="298"/>
      <c r="C32" s="216">
        <f>SUM(C8:C30)</f>
        <v>3609906.4317999999</v>
      </c>
      <c r="D32" s="216">
        <f>SUM(D8:D30)</f>
        <v>4365820.8386189211</v>
      </c>
      <c r="E32" s="217">
        <f>SUM(E8:E31)</f>
        <v>1</v>
      </c>
      <c r="F32" s="213">
        <f>G32/D32</f>
        <v>0.14631408541706564</v>
      </c>
      <c r="G32" s="214">
        <f>G31</f>
        <v>638781.08309729397</v>
      </c>
      <c r="H32" s="213">
        <f>I32/D32</f>
        <v>0.28784334575726983</v>
      </c>
      <c r="I32" s="214">
        <f>G32+I31</f>
        <v>1256672.4771648799</v>
      </c>
      <c r="J32" s="213">
        <f>K32/D32</f>
        <v>0.43396224413187007</v>
      </c>
      <c r="K32" s="214">
        <f>I32+K31</f>
        <v>1894601.4086047499</v>
      </c>
      <c r="L32" s="213">
        <f>M32/D32</f>
        <v>0.57988046251276781</v>
      </c>
      <c r="M32" s="214">
        <f>K32+M31</f>
        <v>2531654.2071462199</v>
      </c>
      <c r="N32" s="213">
        <f>O32/D32</f>
        <v>0.72186685306705822</v>
      </c>
      <c r="O32" s="214">
        <f>M32+O31</f>
        <v>3151541.3498284258</v>
      </c>
      <c r="P32" s="218">
        <f>Q32/D32</f>
        <v>0.86120098567065562</v>
      </c>
      <c r="Q32" s="214">
        <f>O32+Q31</f>
        <v>3759849.2094801031</v>
      </c>
      <c r="R32" s="218">
        <f>S32/D32</f>
        <v>0.99999999999999978</v>
      </c>
      <c r="S32" s="214">
        <f>Q32+S31</f>
        <v>4365820.8386189202</v>
      </c>
      <c r="T32" s="216">
        <f>T31</f>
        <v>4365820.8386189202</v>
      </c>
      <c r="U32" s="203"/>
      <c r="V32" s="203"/>
    </row>
    <row r="33" spans="1:22" ht="48.75" customHeight="1" x14ac:dyDescent="0.25">
      <c r="A33" s="291" t="s">
        <v>1731</v>
      </c>
      <c r="B33" s="292"/>
      <c r="C33" s="292"/>
      <c r="D33" s="292"/>
      <c r="E33" s="292"/>
      <c r="F33" s="292"/>
      <c r="G33" s="292"/>
      <c r="H33" s="292"/>
      <c r="I33" s="292"/>
      <c r="J33" s="292"/>
      <c r="K33" s="292"/>
      <c r="L33" s="292"/>
      <c r="M33" s="292"/>
      <c r="N33" s="292"/>
      <c r="O33" s="292"/>
      <c r="P33" s="292"/>
      <c r="Q33" s="292"/>
      <c r="R33" s="293"/>
      <c r="S33" s="301"/>
      <c r="T33" s="302"/>
      <c r="U33" s="203"/>
      <c r="V33" s="203"/>
    </row>
    <row r="34" spans="1:22" ht="80.25" customHeight="1" x14ac:dyDescent="0.25">
      <c r="A34" s="291" t="s">
        <v>1732</v>
      </c>
      <c r="B34" s="292"/>
      <c r="C34" s="292"/>
      <c r="D34" s="292"/>
      <c r="E34" s="292"/>
      <c r="F34" s="292"/>
      <c r="G34" s="292"/>
      <c r="H34" s="292"/>
      <c r="I34" s="292"/>
      <c r="J34" s="292"/>
      <c r="K34" s="292"/>
      <c r="L34" s="292"/>
      <c r="M34" s="292"/>
      <c r="N34" s="292"/>
      <c r="O34" s="292"/>
      <c r="P34" s="292"/>
      <c r="Q34" s="292"/>
      <c r="R34" s="293"/>
      <c r="S34" s="301"/>
      <c r="T34" s="302"/>
      <c r="U34" s="203"/>
      <c r="V34" s="203"/>
    </row>
    <row r="35" spans="1:22" ht="76.5" customHeight="1" x14ac:dyDescent="0.25">
      <c r="A35" s="291" t="s">
        <v>1718</v>
      </c>
      <c r="B35" s="292"/>
      <c r="C35" s="292"/>
      <c r="D35" s="292"/>
      <c r="E35" s="292"/>
      <c r="F35" s="292"/>
      <c r="G35" s="292"/>
      <c r="H35" s="292"/>
      <c r="I35" s="292"/>
      <c r="J35" s="292"/>
      <c r="K35" s="292"/>
      <c r="L35" s="292"/>
      <c r="M35" s="292"/>
      <c r="N35" s="292"/>
      <c r="O35" s="292"/>
      <c r="P35" s="292"/>
      <c r="Q35" s="292"/>
      <c r="R35" s="293"/>
      <c r="S35" s="304"/>
      <c r="T35" s="305"/>
      <c r="U35" s="203"/>
      <c r="V35" s="203"/>
    </row>
  </sheetData>
  <mergeCells count="24">
    <mergeCell ref="T6:T7"/>
    <mergeCell ref="A33:R33"/>
    <mergeCell ref="A34:R34"/>
    <mergeCell ref="A35:R35"/>
    <mergeCell ref="A6:A7"/>
    <mergeCell ref="B6:B7"/>
    <mergeCell ref="C6:C7"/>
    <mergeCell ref="D6:D7"/>
    <mergeCell ref="J6:K6"/>
    <mergeCell ref="L6:M6"/>
    <mergeCell ref="N6:O6"/>
    <mergeCell ref="A32:B32"/>
    <mergeCell ref="A31:B31"/>
    <mergeCell ref="P6:Q6"/>
    <mergeCell ref="R6:S6"/>
    <mergeCell ref="B5:R5"/>
    <mergeCell ref="E6:E7"/>
    <mergeCell ref="F6:G6"/>
    <mergeCell ref="H6:I6"/>
    <mergeCell ref="A1:R1"/>
    <mergeCell ref="B2:I2"/>
    <mergeCell ref="J2:R2"/>
    <mergeCell ref="B3:I3"/>
    <mergeCell ref="J3:R3"/>
  </mergeCells>
  <pageMargins left="0.75" right="0.75" top="1" bottom="1" header="0.51" footer="0.51"/>
  <pageSetup paperSize="9" scale="41"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PLANILHA CONVÊNIO</vt:lpstr>
      <vt:lpstr>CRONOGRAMA</vt:lpstr>
      <vt:lpstr>Plan1</vt:lpstr>
      <vt:lpstr>Plan2</vt:lpstr>
      <vt:lpstr>CRONOGRAMA!Area_de_impressao</vt:lpstr>
      <vt:lpstr>'PLANILHA CONVÊNIO'!Area_de_impressao</vt:lpstr>
      <vt:lpstr>'PLANILHA CONVÊNIO'!Print_Area</vt:lpstr>
      <vt:lpstr>'PLANILHA CONVÊNIO'!Print_Titles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Matheus Bastos</cp:lastModifiedBy>
  <cp:lastPrinted>2023-02-16T14:06:55Z</cp:lastPrinted>
  <dcterms:created xsi:type="dcterms:W3CDTF">2012-05-28T19:15:19Z</dcterms:created>
  <dcterms:modified xsi:type="dcterms:W3CDTF">2023-02-16T14:08:06Z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